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definedNames/>
  <calcPr fullCalcOnLoad="1"/>
</workbook>
</file>

<file path=xl/sharedStrings.xml><?xml version="1.0" encoding="utf-8"?>
<sst xmlns="http://schemas.openxmlformats.org/spreadsheetml/2006/main" count="216" uniqueCount="174">
  <si>
    <t>MITHRIL BERHAD</t>
  </si>
  <si>
    <t>(Company No.:577765-U)</t>
  </si>
  <si>
    <t xml:space="preserve">The Board of Directors is pleased to announce the unaudited results of the Group for the Quarter 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</si>
  <si>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</si>
  <si>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</si>
  <si>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</si>
  <si>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</si>
  <si>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</si>
  <si>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</si>
  <si>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</si>
  <si>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</si>
  <si>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</si>
  <si>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</si>
  <si>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</si>
  <si>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</si>
  <si>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Profit/(loss) before tax</t>
  </si>
  <si>
    <t>Profit/(loss) after tax and minority</t>
  </si>
  <si>
    <t>interests</t>
  </si>
  <si>
    <t>Net profit/(loss) for the period</t>
  </si>
  <si>
    <t>Basis earning/(loss) per share(RM)</t>
  </si>
  <si>
    <t>Dividend per share(sen)</t>
  </si>
  <si>
    <t xml:space="preserve">AS AT END OF CURRENT </t>
  </si>
  <si>
    <t xml:space="preserve">AS AT PRECEDING FINANCIAL </t>
  </si>
  <si>
    <t>QUARTER</t>
  </si>
  <si>
    <t>YEAR END</t>
  </si>
  <si>
    <t>Net tangible assets per share (RM)</t>
  </si>
  <si>
    <r>
      <t>Notes</t>
    </r>
    <r>
      <rPr>
        <sz val="10"/>
        <rFont val="Arial"/>
        <family val="2"/>
      </rPr>
      <t xml:space="preserve"> :</t>
    </r>
  </si>
  <si>
    <t xml:space="preserve">     to Bursa Malaysia Securities Berhad</t>
  </si>
  <si>
    <t>CONDENSED CONSOLIDATED INCOME STATEMENTS</t>
  </si>
  <si>
    <t xml:space="preserve">                                          UNAUDITED</t>
  </si>
  <si>
    <t>CURRENT</t>
  </si>
  <si>
    <t>COMPARATIVE</t>
  </si>
  <si>
    <t>QTR ENDED</t>
  </si>
  <si>
    <t>CUMULATIVE</t>
  </si>
  <si>
    <t>TO DATE</t>
  </si>
  <si>
    <t>RM</t>
  </si>
  <si>
    <t>REVENUE</t>
  </si>
  <si>
    <t>OPERATING EXPENSES</t>
  </si>
  <si>
    <t>OTHER OPERATING INCOME</t>
  </si>
  <si>
    <t>PROFIT/(LOSS) FROM OPERATIONS</t>
  </si>
  <si>
    <t>FINANCE COSTS</t>
  </si>
  <si>
    <t>INVESTING RESULTS</t>
  </si>
  <si>
    <t>PROFIT/(LOSS) BEFORE TAX</t>
  </si>
  <si>
    <t>TAXATION</t>
  </si>
  <si>
    <t>PROFIT/(LOSS) AFTER TAX</t>
  </si>
  <si>
    <t>NET PROFIT/(LOSS) FOR THE PERIOD</t>
  </si>
  <si>
    <t>EPS - BASIC (RM)</t>
  </si>
  <si>
    <t xml:space="preserve">        - DILUTED (RM)</t>
  </si>
  <si>
    <t>N/A</t>
  </si>
  <si>
    <t xml:space="preserve">     to Bursa Malaysia Securities Berhad.</t>
  </si>
  <si>
    <t>CONDENSED CONSOLIDATED BALANCE SHEETS</t>
  </si>
  <si>
    <t>As at</t>
  </si>
  <si>
    <t>Group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</si>
  <si>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</si>
  <si>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</si>
  <si>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</si>
  <si>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</si>
  <si>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</si>
  <si>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</si>
  <si>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</si>
  <si>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</si>
  <si>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</si>
  <si>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</si>
  <si>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Net Current Liabilities</t>
  </si>
  <si>
    <t>Share Capital</t>
  </si>
  <si>
    <t>ICCPS (Equity)</t>
  </si>
  <si>
    <t>RCULS (Equity)</t>
  </si>
  <si>
    <t>Reserves and Accumulated Losses</t>
  </si>
  <si>
    <t>Long-term Liabilities</t>
  </si>
  <si>
    <t>Borrowings</t>
  </si>
  <si>
    <r>
      <t>Note</t>
    </r>
    <r>
      <rPr>
        <sz val="10"/>
        <rFont val="Arial"/>
        <family val="2"/>
      </rPr>
      <t xml:space="preserve"> :</t>
    </r>
  </si>
  <si>
    <t>CONDENSED CONSOLIDATED CASH FLOW STATEMENTS</t>
  </si>
  <si>
    <t>CASH FLOWS FROM OPERATING ACTIVITIES</t>
  </si>
  <si>
    <t>Loss before tax</t>
  </si>
  <si>
    <t>Adjustment for non-cash flow:-</t>
  </si>
  <si>
    <t>Depreciation</t>
  </si>
  <si>
    <t>Interest expenses</t>
  </si>
  <si>
    <t>Interest income</t>
  </si>
  <si>
    <t>Operating loss before changes in working capital</t>
  </si>
  <si>
    <t>Changes in working capital</t>
  </si>
  <si>
    <t>Increase in inventories</t>
  </si>
  <si>
    <t>Cash used in operations</t>
  </si>
  <si>
    <t>Tax paid</t>
  </si>
  <si>
    <t>CASH FLOWS FROM INVESTING ACTIVITIES</t>
  </si>
  <si>
    <t>Purchase of property, plant and equipment</t>
  </si>
  <si>
    <t>Interest received</t>
  </si>
  <si>
    <t>Proceeds from disposal of quoted shares</t>
  </si>
  <si>
    <t/>
  </si>
  <si>
    <t>Net cash used in investing activities</t>
  </si>
  <si>
    <t>CASH FLOWS FROM FINANCING ACTIVITIES</t>
  </si>
  <si>
    <t>Net cash generated from investing activities</t>
  </si>
  <si>
    <t>Net Change in Cash and Cash Equivalents</t>
  </si>
  <si>
    <t>Cash and Cash Equivalents at beginning of the period</t>
  </si>
  <si>
    <t>Cash &amp; Cash Equivalents at the end of the period</t>
  </si>
  <si>
    <t>Cash and Cash Equivalents at end of the period</t>
  </si>
  <si>
    <t xml:space="preserve"> - Bank &amp; cash balances</t>
  </si>
  <si>
    <t xml:space="preserve"> - Bank overdrafts - MBB,Tajo Bhd.</t>
  </si>
  <si>
    <t xml:space="preserve"> - Bank overdrafts - Tajo Bhd &amp; Tajo Project Mgnt</t>
  </si>
  <si>
    <t>Cash and cash equivalents comprise :</t>
  </si>
  <si>
    <t xml:space="preserve">  Cash and Bank Balances</t>
  </si>
  <si>
    <t xml:space="preserve">  Bank Overdrafts</t>
  </si>
  <si>
    <t xml:space="preserve">     </t>
  </si>
  <si>
    <t>to Bursa Malaysia Securities Berhad</t>
  </si>
  <si>
    <t>CONDENSED CONSOLIDATED STATEMENTS OF CHANGES IN EQUITY</t>
  </si>
  <si>
    <t>Non-Distributable</t>
  </si>
  <si>
    <t>Distributable</t>
  </si>
  <si>
    <t>Cumulative Quarter ended</t>
  </si>
  <si>
    <t>SHARE</t>
  </si>
  <si>
    <t>OTHER</t>
  </si>
  <si>
    <t>ACCUMULATED</t>
  </si>
  <si>
    <t>TOTAL</t>
  </si>
  <si>
    <t>CAPITAL</t>
  </si>
  <si>
    <t>PREMIUM</t>
  </si>
  <si>
    <t>RESERVES</t>
  </si>
  <si>
    <t>LOSSES</t>
  </si>
  <si>
    <t>Balance at beginning of period</t>
  </si>
  <si>
    <t>Movement during the period</t>
  </si>
  <si>
    <t>(Cumulative)</t>
  </si>
  <si>
    <t>Balance at end of period</t>
  </si>
  <si>
    <t>CONDENSED CONSOLIDATED STATEMENT OF RECOGNISED GAINS AND LOSSES</t>
  </si>
  <si>
    <t>(Cumulative to date)</t>
  </si>
  <si>
    <t>Surplus/(deficit) on Revaluation</t>
  </si>
  <si>
    <t>Others</t>
  </si>
  <si>
    <t>Net Gains/(Losses) not recognised in the income statements</t>
  </si>
  <si>
    <t>Total recognised gains and losses</t>
  </si>
  <si>
    <t xml:space="preserve">    report to Bursa Malaysia Securities Berhad</t>
  </si>
  <si>
    <t>Goodwill on Consolidation</t>
  </si>
  <si>
    <t>ICULS (Equity)</t>
  </si>
  <si>
    <t>RCSLS (Equity)</t>
  </si>
  <si>
    <t>ICCPS (Liability)</t>
  </si>
  <si>
    <t>RCULS (Liability)</t>
  </si>
  <si>
    <t>ICULS (Liability)</t>
  </si>
  <si>
    <t>RCSLS (Liability)</t>
  </si>
  <si>
    <t>Deferred Taxation</t>
  </si>
  <si>
    <t>Shareholders' Funds/(Deficit)</t>
  </si>
  <si>
    <t xml:space="preserve">    quarterly report to Bursa Malaysia Securities Berhad</t>
  </si>
  <si>
    <t>Proceeds from borrowings</t>
  </si>
  <si>
    <t>Repayment of hire purchase creditors</t>
  </si>
  <si>
    <t>Repayment of term loan</t>
  </si>
  <si>
    <t>Interest paid</t>
  </si>
  <si>
    <t>Investment Properties</t>
  </si>
  <si>
    <t>MINORITY INTEREST</t>
  </si>
  <si>
    <t>Net cash used in operating activities</t>
  </si>
  <si>
    <t>ended 30th September 2004.</t>
  </si>
  <si>
    <t>30.09.04</t>
  </si>
  <si>
    <t>30.09.03</t>
  </si>
  <si>
    <t>FOR THE QUARTER ENDED 30TH SEPTEMBER 2004</t>
  </si>
  <si>
    <t>3 MONTHS</t>
  </si>
  <si>
    <t>30TH SEPTEMBER</t>
  </si>
  <si>
    <t>1. Comparative figures for the preceding year are not available as this is Mithril Berhad's third quarterly report</t>
  </si>
  <si>
    <t>AS AT 30TH SEPTEMBER 2004</t>
  </si>
  <si>
    <t>(At 1st July 2004)</t>
  </si>
  <si>
    <t>(At 30th September 2004)</t>
  </si>
  <si>
    <t>FOR THE CUMULATIVE QUARTER ENDED 30TH SEPTEMBER 2004</t>
  </si>
  <si>
    <t>3 months</t>
  </si>
  <si>
    <t>Net Profit/(Loss) (Cumulative)</t>
  </si>
  <si>
    <t>QUARTERLY REPORT - 30TH SEPTEMBER 2004</t>
  </si>
  <si>
    <t>30th Sep 2004</t>
  </si>
  <si>
    <t>Amortisation of goodwill</t>
  </si>
  <si>
    <t>Increase in receivables</t>
  </si>
  <si>
    <t>Increase in payables</t>
  </si>
  <si>
    <t>3 months ended</t>
  </si>
  <si>
    <t>30th June 2004</t>
  </si>
  <si>
    <t>1. Comparative figures for the preceding year are not available as this is Mithril Berhad's third quarterly</t>
  </si>
  <si>
    <t xml:space="preserve">1. Comparative figures for the preceding year are not available as this is Mithril Berhad's third </t>
  </si>
  <si>
    <t>(unaudited)</t>
  </si>
  <si>
    <t>(audited)</t>
  </si>
  <si>
    <t>The Condensed Consolidated Income Statements should be read in conjunction with the audited financial report</t>
  </si>
  <si>
    <t xml:space="preserve"> for the period ended 30 June 2004.</t>
  </si>
  <si>
    <t>The Condensed Consolidated Balance Sheets should be read in conjunction with the audited financial</t>
  </si>
  <si>
    <t>report for the period ended 30 June 2004.</t>
  </si>
  <si>
    <t>The Condensed Consolidated Cash Flow Statements should be read in conjunction with the audited financial</t>
  </si>
  <si>
    <t xml:space="preserve">The Condensed Consolidated Statements of Equity should be read in conjunction with the audited </t>
  </si>
  <si>
    <t xml:space="preserve"> financial report for the period ended 30 June 2004.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</si>
</sst>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0.00_);[Red]\(0.00\)"/>
    <numFmt numFmtId="180" formatCode="0.00;[Red]0.00"/>
    <numFmt numFmtId="181" formatCode="0_);[Red]\(0\)"/>
    <numFmt numFmtId="182" formatCode="#,##0.000_);[Red]\(#,##0.000\)"/>
    <numFmt numFmtId="183" formatCode="#,##0.0000_);[Red]\(#,##0.0000\)"/>
    <numFmt numFmtId="184" formatCode="#,##0.0_);[Red]\(#,##0.0\)"/>
    <numFmt numFmtId="185" formatCode="_(* #,##0.0_);_(* \(#,##0.0\);_(* &quot;-&quot;??_);_(@_)"/>
    <numFmt numFmtId="186" formatCode="#,##0.0_);\(#,##0.0\)"/>
    <numFmt numFmtId="187" formatCode="#,##0.0000_);\(#,##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Arial MT"/>
      <family val="0"/>
    </font>
    <font>
      <u val="single"/>
      <sz val="10"/>
      <name val="Tahoma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Accounting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/>
    </xf>
    <xf numFmtId="41" fontId="1" fillId="0" borderId="0" xfId="19" applyNumberFormat="1" applyFont="1">
      <alignment/>
      <protection/>
    </xf>
    <xf numFmtId="41" fontId="1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1" fontId="1" fillId="0" borderId="5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 applyAlignment="1">
      <alignment horizontal="left"/>
      <protection/>
    </xf>
    <xf numFmtId="0" fontId="8" fillId="0" borderId="1" xfId="19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>
      <alignment/>
      <protection/>
    </xf>
    <xf numFmtId="14" fontId="8" fillId="0" borderId="0" xfId="19" applyNumberFormat="1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Border="1">
      <alignment/>
      <protection/>
    </xf>
    <xf numFmtId="37" fontId="5" fillId="0" borderId="0" xfId="19" applyNumberFormat="1" applyFont="1">
      <alignment/>
      <protection/>
    </xf>
    <xf numFmtId="0" fontId="5" fillId="0" borderId="0" xfId="19" applyFont="1" applyAlignment="1">
      <alignment horizontal="justify" wrapText="1"/>
      <protection/>
    </xf>
    <xf numFmtId="38" fontId="5" fillId="0" borderId="0" xfId="15" applyNumberFormat="1" applyFont="1" applyBorder="1" applyAlignment="1">
      <alignment horizontal="right"/>
    </xf>
    <xf numFmtId="38" fontId="5" fillId="0" borderId="0" xfId="15" applyNumberFormat="1" applyFont="1" applyBorder="1" applyAlignment="1">
      <alignment/>
    </xf>
    <xf numFmtId="38" fontId="5" fillId="0" borderId="0" xfId="19" applyNumberFormat="1" applyFont="1">
      <alignment/>
      <protection/>
    </xf>
    <xf numFmtId="0" fontId="5" fillId="0" borderId="0" xfId="19" applyFont="1" applyAlignment="1">
      <alignment horizontal="left" wrapText="1"/>
      <protection/>
    </xf>
    <xf numFmtId="0" fontId="8" fillId="0" borderId="1" xfId="19" applyFont="1" applyBorder="1" applyAlignment="1">
      <alignment horizontal="centerContinuous"/>
      <protection/>
    </xf>
    <xf numFmtId="0" fontId="1" fillId="0" borderId="4" xfId="0" applyNumberFormat="1" applyFont="1" applyBorder="1" applyAlignment="1">
      <alignment horizontal="centerContinuous"/>
    </xf>
    <xf numFmtId="0" fontId="1" fillId="0" borderId="9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7" fontId="5" fillId="0" borderId="0" xfId="15" applyNumberFormat="1" applyFont="1" applyBorder="1" applyAlignment="1">
      <alignment horizontal="right"/>
    </xf>
    <xf numFmtId="37" fontId="5" fillId="0" borderId="0" xfId="15" applyNumberFormat="1" applyFont="1" applyBorder="1" applyAlignment="1">
      <alignment/>
    </xf>
    <xf numFmtId="37" fontId="5" fillId="0" borderId="0" xfId="19" applyNumberFormat="1" applyFont="1" applyBorder="1">
      <alignment/>
      <protection/>
    </xf>
    <xf numFmtId="37" fontId="5" fillId="0" borderId="0" xfId="15" applyNumberFormat="1" applyFont="1" applyAlignment="1">
      <alignment horizontal="right"/>
    </xf>
    <xf numFmtId="37" fontId="5" fillId="0" borderId="0" xfId="15" applyNumberFormat="1" applyFont="1" applyAlignment="1">
      <alignment/>
    </xf>
    <xf numFmtId="37" fontId="5" fillId="0" borderId="1" xfId="15" applyNumberFormat="1" applyFont="1" applyBorder="1" applyAlignment="1">
      <alignment horizontal="right"/>
    </xf>
    <xf numFmtId="39" fontId="5" fillId="0" borderId="1" xfId="15" applyNumberFormat="1" applyFont="1" applyBorder="1" applyAlignment="1">
      <alignment horizontal="right"/>
    </xf>
    <xf numFmtId="39" fontId="5" fillId="0" borderId="0" xfId="15" applyNumberFormat="1" applyFont="1" applyBorder="1" applyAlignment="1">
      <alignment/>
    </xf>
    <xf numFmtId="39" fontId="5" fillId="0" borderId="0" xfId="19" applyNumberFormat="1" applyFont="1">
      <alignment/>
      <protection/>
    </xf>
    <xf numFmtId="39" fontId="5" fillId="0" borderId="0" xfId="15" applyNumberFormat="1" applyFont="1" applyBorder="1" applyAlignment="1">
      <alignment horizontal="right"/>
    </xf>
    <xf numFmtId="187" fontId="5" fillId="0" borderId="0" xfId="19" applyNumberFormat="1" applyFont="1">
      <alignment/>
      <protection/>
    </xf>
    <xf numFmtId="187" fontId="5" fillId="0" borderId="0" xfId="15" applyNumberFormat="1" applyFont="1" applyBorder="1" applyAlignment="1">
      <alignment/>
    </xf>
    <xf numFmtId="187" fontId="5" fillId="0" borderId="0" xfId="15" applyNumberFormat="1" applyFont="1" applyBorder="1" applyAlignment="1">
      <alignment horizontal="right"/>
    </xf>
    <xf numFmtId="38" fontId="5" fillId="0" borderId="0" xfId="15" applyNumberFormat="1" applyFont="1" applyBorder="1" applyAlignment="1">
      <alignment horizontal="centerContinuous"/>
    </xf>
    <xf numFmtId="0" fontId="8" fillId="0" borderId="0" xfId="19" applyFont="1" applyBorder="1" applyAlignment="1">
      <alignment horizontal="centerContinuous"/>
      <protection/>
    </xf>
    <xf numFmtId="0" fontId="8" fillId="0" borderId="0" xfId="19" applyFont="1" applyBorder="1" applyAlignment="1">
      <alignment horizontal="center"/>
      <protection/>
    </xf>
    <xf numFmtId="41" fontId="9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9" applyNumberFormat="1" applyFont="1">
      <alignment/>
      <protection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 horizontal="center"/>
    </xf>
    <xf numFmtId="43" fontId="0" fillId="0" borderId="0" xfId="15" applyFont="1" applyAlignment="1">
      <alignment/>
    </xf>
    <xf numFmtId="41" fontId="0" fillId="0" borderId="1" xfId="0" applyNumberFormat="1" applyFont="1" applyBorder="1" applyAlignment="1">
      <alignment/>
    </xf>
    <xf numFmtId="43" fontId="0" fillId="0" borderId="1" xfId="15" applyFont="1" applyBorder="1" applyAlignment="1">
      <alignment/>
    </xf>
    <xf numFmtId="41" fontId="0" fillId="0" borderId="17" xfId="0" applyNumberFormat="1" applyFont="1" applyBorder="1" applyAlignment="1">
      <alignment/>
    </xf>
    <xf numFmtId="43" fontId="0" fillId="0" borderId="17" xfId="15" applyFont="1" applyBorder="1" applyAlignment="1">
      <alignment/>
    </xf>
    <xf numFmtId="41" fontId="0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4" xfId="0" applyNumberFormat="1" applyFont="1" applyBorder="1" applyAlignment="1">
      <alignment/>
    </xf>
    <xf numFmtId="43" fontId="0" fillId="0" borderId="4" xfId="15" applyFont="1" applyBorder="1" applyAlignment="1">
      <alignment/>
    </xf>
    <xf numFmtId="43" fontId="0" fillId="0" borderId="18" xfId="0" applyNumberFormat="1" applyFont="1" applyBorder="1" applyAlignment="1">
      <alignment/>
    </xf>
    <xf numFmtId="43" fontId="0" fillId="0" borderId="9" xfId="0" applyNumberFormat="1" applyFont="1" applyBorder="1" applyAlignment="1">
      <alignment/>
    </xf>
    <xf numFmtId="41" fontId="0" fillId="0" borderId="7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0" fillId="0" borderId="0" xfId="19" applyFont="1">
      <alignment/>
      <protection/>
    </xf>
    <xf numFmtId="0" fontId="10" fillId="0" borderId="0" xfId="19" applyFont="1">
      <alignment/>
      <protection/>
    </xf>
    <xf numFmtId="41" fontId="10" fillId="0" borderId="0" xfId="0" applyNumberFormat="1" applyFont="1" applyAlignment="1">
      <alignment horizontal="center"/>
    </xf>
    <xf numFmtId="41" fontId="0" fillId="0" borderId="14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center"/>
    </xf>
    <xf numFmtId="41" fontId="0" fillId="0" borderId="18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9" fillId="2" borderId="4" xfId="0" applyNumberFormat="1" applyFont="1" applyFill="1" applyBorder="1" applyAlignment="1">
      <alignment/>
    </xf>
    <xf numFmtId="41" fontId="0" fillId="2" borderId="9" xfId="0" applyNumberFormat="1" applyFont="1" applyFill="1" applyBorder="1" applyAlignment="1">
      <alignment horizontal="center"/>
    </xf>
    <xf numFmtId="41" fontId="0" fillId="2" borderId="5" xfId="0" applyNumberFormat="1" applyFont="1" applyFill="1" applyBorder="1" applyAlignment="1">
      <alignment/>
    </xf>
    <xf numFmtId="41" fontId="0" fillId="2" borderId="6" xfId="0" applyNumberFormat="1" applyFont="1" applyFill="1" applyBorder="1" applyAlignment="1">
      <alignment horizontal="center"/>
    </xf>
    <xf numFmtId="41" fontId="0" fillId="2" borderId="5" xfId="20" applyNumberFormat="1" applyFont="1" applyFill="1" applyBorder="1">
      <alignment/>
      <protection/>
    </xf>
    <xf numFmtId="41" fontId="9" fillId="2" borderId="5" xfId="0" applyNumberFormat="1" applyFont="1" applyFill="1" applyBorder="1" applyAlignment="1">
      <alignment/>
    </xf>
    <xf numFmtId="41" fontId="0" fillId="2" borderId="19" xfId="0" applyNumberFormat="1" applyFont="1" applyFill="1" applyBorder="1" applyAlignment="1">
      <alignment horizontal="center"/>
    </xf>
    <xf numFmtId="41" fontId="9" fillId="2" borderId="7" xfId="0" applyNumberFormat="1" applyFont="1" applyFill="1" applyBorder="1" applyAlignment="1">
      <alignment/>
    </xf>
    <xf numFmtId="41" fontId="0" fillId="2" borderId="2" xfId="0" applyNumberFormat="1" applyFont="1" applyFill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3" xfId="0" applyNumberFormat="1" applyFont="1" applyBorder="1" applyAlignment="1">
      <alignment horizontal="center"/>
    </xf>
    <xf numFmtId="41" fontId="9" fillId="2" borderId="18" xfId="0" applyNumberFormat="1" applyFont="1" applyFill="1" applyBorder="1" applyAlignment="1">
      <alignment/>
    </xf>
    <xf numFmtId="41" fontId="0" fillId="2" borderId="0" xfId="0" applyNumberFormat="1" applyFont="1" applyFill="1" applyBorder="1" applyAlignment="1">
      <alignment/>
    </xf>
    <xf numFmtId="41" fontId="0" fillId="2" borderId="0" xfId="20" applyNumberFormat="1" applyFont="1" applyFill="1" applyBorder="1">
      <alignment/>
      <protection/>
    </xf>
    <xf numFmtId="41" fontId="9" fillId="2" borderId="0" xfId="0" applyNumberFormat="1" applyFont="1" applyFill="1" applyBorder="1" applyAlignment="1">
      <alignment/>
    </xf>
    <xf numFmtId="41" fontId="9" fillId="2" borderId="1" xfId="0" applyNumberFormat="1" applyFont="1" applyFill="1" applyBorder="1" applyAlignment="1">
      <alignment/>
    </xf>
    <xf numFmtId="41" fontId="12" fillId="0" borderId="0" xfId="0" applyNumberFormat="1" applyFont="1" applyAlignment="1">
      <alignment horizontal="center"/>
    </xf>
    <xf numFmtId="178" fontId="5" fillId="0" borderId="0" xfId="15" applyNumberFormat="1" applyFont="1" applyBorder="1" applyAlignment="1">
      <alignment horizontal="right"/>
    </xf>
    <xf numFmtId="178" fontId="5" fillId="0" borderId="0" xfId="15" applyNumberFormat="1" applyFont="1" applyAlignment="1">
      <alignment horizontal="right"/>
    </xf>
    <xf numFmtId="178" fontId="5" fillId="0" borderId="1" xfId="15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178" fontId="1" fillId="0" borderId="2" xfId="15" applyNumberFormat="1" applyFont="1" applyBorder="1" applyAlignment="1">
      <alignment/>
    </xf>
    <xf numFmtId="17" fontId="1" fillId="0" borderId="0" xfId="0" applyNumberFormat="1" applyFont="1" applyAlignment="1">
      <alignment horizontal="center"/>
    </xf>
    <xf numFmtId="0" fontId="8" fillId="0" borderId="0" xfId="19" applyFont="1" applyBorder="1" applyAlignment="1">
      <alignment horizontal="left"/>
      <protection/>
    </xf>
    <xf numFmtId="0" fontId="7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14" fontId="8" fillId="0" borderId="0" xfId="19" applyNumberFormat="1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justify" wrapText="1"/>
      <protection/>
    </xf>
    <xf numFmtId="0" fontId="5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22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22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22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22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85725</xdr:rowOff>
    </xdr:from>
    <xdr:to>
      <xdr:col>3</xdr:col>
      <xdr:colOff>771525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2667000" y="1381125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4</xdr:col>
      <xdr:colOff>990600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91000" y="13811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1">
      <selection activeCell="E5" sqref="E5"/>
    </sheetView>
  </sheetViews>
  <sheetFormatPr defaultColWidth="9.140625" defaultRowHeight="12.75"/>
  <cols>
    <col min="1" max="1" width="3.8515625" style="31" customWidth="1"/>
    <col min="2" max="2" width="32.140625" style="31" customWidth="1"/>
    <col min="3" max="3" width="12.7109375" style="31" bestFit="1" customWidth="1"/>
    <col min="4" max="4" width="2.140625" style="31" customWidth="1"/>
    <col min="5" max="5" width="15.421875" style="31" customWidth="1"/>
    <col min="6" max="6" width="2.140625" style="31" customWidth="1"/>
    <col min="7" max="7" width="12.7109375" style="31" customWidth="1"/>
    <col min="8" max="8" width="2.140625" style="31" customWidth="1"/>
    <col min="9" max="9" width="15.421875" style="31" customWidth="1"/>
    <col min="10" max="10" width="15.140625" style="31" customWidth="1"/>
    <col min="11" max="11" width="9.28125" style="31" customWidth="1"/>
    <col min="12" max="12" width="0" style="31" hidden="1" customWidth="1"/>
    <col min="13" max="16384" width="9.140625" style="31" customWidth="1"/>
  </cols>
  <sheetData>
    <row r="1" ht="13.5">
      <c r="A1" s="37" t="s">
        <v>0</v>
      </c>
    </row>
    <row r="2" ht="13.5">
      <c r="A2" s="37" t="s">
        <v>1</v>
      </c>
    </row>
    <row r="4" spans="1:2" ht="13.5">
      <c r="A4" s="33" t="s">
        <v>156</v>
      </c>
      <c r="B4" s="32"/>
    </row>
    <row r="5" spans="1:2" ht="13.5">
      <c r="A5" s="33"/>
      <c r="B5" s="32"/>
    </row>
    <row r="6" ht="13.5">
      <c r="A6" s="31" t="s">
        <v>2</v>
      </c>
    </row>
    <row r="7" ht="13.5">
      <c r="A7" s="31" t="s">
        <v>143</v>
      </c>
    </row>
    <row r="9" spans="1:2" ht="13.5">
      <c r="A9" s="34" t="s">
        <v>3</v>
      </c>
      <c r="B9" s="33"/>
    </row>
    <row r="10" spans="1:2" ht="13.5">
      <c r="A10" s="34"/>
      <c r="B10" s="33"/>
    </row>
    <row r="11" spans="3:11" ht="13.5">
      <c r="C11" s="47" t="s">
        <v>4</v>
      </c>
      <c r="D11" s="47"/>
      <c r="E11" s="47"/>
      <c r="F11" s="36"/>
      <c r="G11" s="47" t="s">
        <v>5</v>
      </c>
      <c r="H11" s="47"/>
      <c r="I11" s="47"/>
      <c r="K11" s="50"/>
    </row>
    <row r="12" spans="3:11" ht="13.5">
      <c r="C12" s="66"/>
      <c r="D12" s="65"/>
      <c r="E12" s="66" t="s">
        <v>6</v>
      </c>
      <c r="F12" s="36"/>
      <c r="G12" s="65"/>
      <c r="H12" s="65"/>
      <c r="I12" s="66" t="s">
        <v>6</v>
      </c>
      <c r="K12" s="50"/>
    </row>
    <row r="13" spans="3:11" ht="13.5">
      <c r="C13" s="66" t="s">
        <v>7</v>
      </c>
      <c r="D13" s="66"/>
      <c r="E13" s="66" t="s">
        <v>8</v>
      </c>
      <c r="F13" s="36"/>
      <c r="G13" s="66" t="s">
        <v>7</v>
      </c>
      <c r="H13" s="66"/>
      <c r="I13" s="66" t="s">
        <v>8</v>
      </c>
      <c r="K13" s="50"/>
    </row>
    <row r="14" spans="3:11" ht="13.5">
      <c r="C14" s="66" t="s">
        <v>9</v>
      </c>
      <c r="D14" s="66"/>
      <c r="E14" s="66" t="s">
        <v>9</v>
      </c>
      <c r="F14" s="36"/>
      <c r="G14" s="66" t="s">
        <v>10</v>
      </c>
      <c r="H14" s="66"/>
      <c r="I14" s="66" t="s">
        <v>11</v>
      </c>
      <c r="K14" s="50"/>
    </row>
    <row r="15" spans="1:11" ht="13.5">
      <c r="A15" s="36"/>
      <c r="B15" s="37"/>
      <c r="C15" s="38" t="s">
        <v>144</v>
      </c>
      <c r="D15" s="36"/>
      <c r="E15" s="38" t="s">
        <v>145</v>
      </c>
      <c r="F15" s="36"/>
      <c r="G15" s="38" t="s">
        <v>144</v>
      </c>
      <c r="H15" s="36"/>
      <c r="I15" s="38" t="s">
        <v>145</v>
      </c>
      <c r="K15" s="50"/>
    </row>
    <row r="16" spans="3:12" ht="13.5">
      <c r="C16" s="35" t="s">
        <v>12</v>
      </c>
      <c r="D16" s="36"/>
      <c r="E16" s="35" t="s">
        <v>12</v>
      </c>
      <c r="F16" s="36"/>
      <c r="G16" s="35" t="s">
        <v>12</v>
      </c>
      <c r="H16" s="36"/>
      <c r="I16" s="35" t="s">
        <v>12</v>
      </c>
      <c r="K16" s="50"/>
      <c r="L16" s="35" t="s">
        <v>13</v>
      </c>
    </row>
    <row r="17" spans="1:11" ht="13.5">
      <c r="A17" s="39"/>
      <c r="C17" s="40"/>
      <c r="D17" s="40"/>
      <c r="E17" s="40"/>
      <c r="F17" s="40"/>
      <c r="G17" s="40"/>
      <c r="H17" s="40"/>
      <c r="I17" s="40"/>
      <c r="K17" s="50"/>
    </row>
    <row r="18" spans="1:11" ht="13.5">
      <c r="A18" s="39">
        <v>1</v>
      </c>
      <c r="B18" s="42" t="s">
        <v>14</v>
      </c>
      <c r="C18" s="51">
        <f>Consol_PL!B16/1000</f>
        <v>12873.49</v>
      </c>
      <c r="D18" s="52"/>
      <c r="E18" s="117">
        <f>Consol_PL!C16/1000</f>
        <v>0</v>
      </c>
      <c r="F18" s="53"/>
      <c r="G18" s="51">
        <f>Consol_PL!D16/1000</f>
        <v>12873.49</v>
      </c>
      <c r="H18" s="51"/>
      <c r="I18" s="117">
        <f>Consol_PL!E16/1000</f>
        <v>0</v>
      </c>
      <c r="K18" s="50"/>
    </row>
    <row r="19" spans="1:11" ht="13.5">
      <c r="A19" s="39"/>
      <c r="B19" s="42"/>
      <c r="C19" s="54"/>
      <c r="D19" s="55"/>
      <c r="E19" s="118"/>
      <c r="F19" s="41"/>
      <c r="G19" s="54"/>
      <c r="H19" s="54"/>
      <c r="I19" s="118"/>
      <c r="K19" s="50"/>
    </row>
    <row r="20" spans="1:9" ht="13.5">
      <c r="A20" s="39">
        <v>2</v>
      </c>
      <c r="B20" s="46" t="s">
        <v>15</v>
      </c>
      <c r="C20" s="51">
        <f>Consol_PL!B30/1000</f>
        <v>-2253.983</v>
      </c>
      <c r="D20" s="55"/>
      <c r="E20" s="118">
        <f>Consol_PL!C30/1000</f>
        <v>0</v>
      </c>
      <c r="F20" s="41"/>
      <c r="G20" s="54">
        <f>Consol_PL!D30/1000</f>
        <v>-2253.983</v>
      </c>
      <c r="H20" s="54"/>
      <c r="I20" s="118">
        <f>Consol_PL!E30/1000</f>
        <v>0</v>
      </c>
    </row>
    <row r="21" spans="1:9" ht="13.5">
      <c r="A21" s="39"/>
      <c r="B21" s="42"/>
      <c r="C21" s="54"/>
      <c r="D21" s="55"/>
      <c r="E21" s="118"/>
      <c r="F21" s="41"/>
      <c r="G21" s="54"/>
      <c r="H21" s="54"/>
      <c r="I21" s="118"/>
    </row>
    <row r="22" spans="1:9" ht="13.5">
      <c r="A22" s="39">
        <v>3</v>
      </c>
      <c r="B22" s="46" t="s">
        <v>16</v>
      </c>
      <c r="C22" s="51">
        <f>Consol_PL!B40/1000</f>
        <v>-2374.456</v>
      </c>
      <c r="D22" s="52"/>
      <c r="E22" s="117">
        <f>Consol_PL!C40/1000</f>
        <v>0</v>
      </c>
      <c r="F22" s="41"/>
      <c r="G22" s="51">
        <f>Consol_PL!D40/1000</f>
        <v>-2374.456</v>
      </c>
      <c r="H22" s="51"/>
      <c r="I22" s="117">
        <f>Consol_PL!E40/1000</f>
        <v>0</v>
      </c>
    </row>
    <row r="23" spans="1:9" ht="13.5">
      <c r="A23" s="39"/>
      <c r="B23" s="46" t="s">
        <v>17</v>
      </c>
      <c r="C23" s="51"/>
      <c r="D23" s="52"/>
      <c r="E23" s="117"/>
      <c r="F23" s="41"/>
      <c r="G23" s="51"/>
      <c r="H23" s="51"/>
      <c r="I23" s="117"/>
    </row>
    <row r="24" spans="1:9" ht="13.5">
      <c r="A24" s="39"/>
      <c r="B24" s="42"/>
      <c r="C24" s="51"/>
      <c r="D24" s="52"/>
      <c r="E24" s="117"/>
      <c r="F24" s="41"/>
      <c r="G24" s="51"/>
      <c r="H24" s="51"/>
      <c r="I24" s="117"/>
    </row>
    <row r="25" spans="1:9" ht="13.5">
      <c r="A25" s="39">
        <v>4</v>
      </c>
      <c r="B25" s="46" t="s">
        <v>18</v>
      </c>
      <c r="C25" s="56">
        <f>Consol_PL!B40/1000</f>
        <v>-2374.456</v>
      </c>
      <c r="D25" s="52"/>
      <c r="E25" s="119">
        <f>SUM(E22:E24)</f>
        <v>0</v>
      </c>
      <c r="F25" s="41"/>
      <c r="G25" s="56">
        <f>Consol_PL!D40/1000</f>
        <v>-2374.456</v>
      </c>
      <c r="H25" s="51"/>
      <c r="I25" s="119">
        <f>Consol_PL!E40/1000</f>
        <v>0</v>
      </c>
    </row>
    <row r="26" spans="1:9" ht="13.5">
      <c r="A26" s="39"/>
      <c r="B26" s="42"/>
      <c r="C26" s="51"/>
      <c r="D26" s="52"/>
      <c r="E26" s="117"/>
      <c r="F26" s="41"/>
      <c r="G26" s="51"/>
      <c r="H26" s="51"/>
      <c r="I26" s="117"/>
    </row>
    <row r="27" spans="1:9" ht="13.5">
      <c r="A27" s="39">
        <v>5</v>
      </c>
      <c r="B27" s="42" t="s">
        <v>19</v>
      </c>
      <c r="C27" s="57">
        <f>Consol_PL!B43</f>
        <v>-0.028547029996481357</v>
      </c>
      <c r="D27" s="58"/>
      <c r="E27" s="119">
        <f>Consol_PL!C43</f>
        <v>0</v>
      </c>
      <c r="F27" s="59"/>
      <c r="G27" s="57">
        <f>Consol_PL!D43</f>
        <v>-0.028547029996481357</v>
      </c>
      <c r="H27" s="60"/>
      <c r="I27" s="119">
        <f>Consol_PL!E43</f>
        <v>0</v>
      </c>
    </row>
    <row r="28" spans="1:9" ht="13.5">
      <c r="A28" s="39"/>
      <c r="B28" s="42"/>
      <c r="C28" s="51"/>
      <c r="D28" s="52"/>
      <c r="E28" s="117"/>
      <c r="F28" s="41"/>
      <c r="G28" s="51"/>
      <c r="H28" s="51"/>
      <c r="I28" s="117"/>
    </row>
    <row r="29" spans="1:9" ht="13.5">
      <c r="A29" s="39">
        <v>6</v>
      </c>
      <c r="B29" s="42" t="s">
        <v>20</v>
      </c>
      <c r="C29" s="117">
        <v>0</v>
      </c>
      <c r="D29" s="44"/>
      <c r="E29" s="117">
        <v>0</v>
      </c>
      <c r="F29" s="45"/>
      <c r="G29" s="117">
        <v>0</v>
      </c>
      <c r="H29" s="43"/>
      <c r="I29" s="117">
        <v>0</v>
      </c>
    </row>
    <row r="30" spans="1:9" ht="30" customHeight="1">
      <c r="A30" s="39"/>
      <c r="B30" s="42"/>
      <c r="C30" s="64" t="s">
        <v>21</v>
      </c>
      <c r="D30" s="64"/>
      <c r="E30" s="64"/>
      <c r="F30" s="45"/>
      <c r="G30" s="64" t="s">
        <v>22</v>
      </c>
      <c r="H30" s="64"/>
      <c r="I30" s="64"/>
    </row>
    <row r="31" spans="1:9" ht="13.5">
      <c r="A31" s="39"/>
      <c r="B31" s="42"/>
      <c r="C31" s="64" t="s">
        <v>23</v>
      </c>
      <c r="D31" s="64"/>
      <c r="E31" s="64"/>
      <c r="F31" s="45"/>
      <c r="G31" s="64" t="s">
        <v>24</v>
      </c>
      <c r="H31" s="64"/>
      <c r="I31" s="64"/>
    </row>
    <row r="32" spans="1:9" ht="27">
      <c r="A32" s="39">
        <v>7</v>
      </c>
      <c r="B32" s="46" t="s">
        <v>25</v>
      </c>
      <c r="C32" s="61"/>
      <c r="D32" s="62"/>
      <c r="E32" s="63">
        <f>(Consol_BS!B42-Consol_BS!B16)/Consol_BS!B36</f>
        <v>0.4336773840178321</v>
      </c>
      <c r="F32" s="61"/>
      <c r="G32" s="63"/>
      <c r="H32" s="63"/>
      <c r="I32" s="63">
        <f>(Consol_BS!D42-Consol_BS!D16)/Consol_BS!D36</f>
        <v>0.4582472443189787</v>
      </c>
    </row>
    <row r="35" spans="1:2" s="40" customFormat="1" ht="13.5">
      <c r="A35" s="123"/>
      <c r="B35" s="124"/>
    </row>
    <row r="36" spans="1:2" s="40" customFormat="1" ht="13.5">
      <c r="A36" s="123"/>
      <c r="B36" s="124"/>
    </row>
    <row r="37" spans="3:9" s="40" customFormat="1" ht="13.5">
      <c r="C37" s="65"/>
      <c r="D37" s="65"/>
      <c r="E37" s="65"/>
      <c r="F37" s="66"/>
      <c r="G37" s="65"/>
      <c r="H37" s="65"/>
      <c r="I37" s="65"/>
    </row>
    <row r="38" spans="1:9" s="40" customFormat="1" ht="13.5">
      <c r="A38" s="66"/>
      <c r="B38" s="125"/>
      <c r="C38" s="126"/>
      <c r="D38" s="66"/>
      <c r="E38" s="126"/>
      <c r="F38" s="66"/>
      <c r="G38" s="126"/>
      <c r="H38" s="66"/>
      <c r="I38" s="126"/>
    </row>
    <row r="39" spans="3:9" s="40" customFormat="1" ht="13.5">
      <c r="C39" s="66"/>
      <c r="D39" s="66"/>
      <c r="E39" s="66"/>
      <c r="F39" s="66"/>
      <c r="G39" s="66"/>
      <c r="H39" s="66"/>
      <c r="I39" s="66"/>
    </row>
    <row r="40" s="40" customFormat="1" ht="13.5">
      <c r="A40" s="127"/>
    </row>
    <row r="41" spans="1:9" s="40" customFormat="1" ht="13.5">
      <c r="A41" s="127"/>
      <c r="B41" s="128"/>
      <c r="C41" s="117"/>
      <c r="D41" s="52"/>
      <c r="E41" s="117"/>
      <c r="F41" s="53"/>
      <c r="G41" s="51"/>
      <c r="H41" s="51"/>
      <c r="I41" s="117"/>
    </row>
    <row r="42" spans="1:9" s="40" customFormat="1" ht="13.5">
      <c r="A42" s="127"/>
      <c r="B42" s="128"/>
      <c r="C42" s="117"/>
      <c r="D42" s="52"/>
      <c r="E42" s="117"/>
      <c r="F42" s="53"/>
      <c r="G42" s="51"/>
      <c r="H42" s="51"/>
      <c r="I42" s="117"/>
    </row>
    <row r="43" spans="1:9" s="40" customFormat="1" ht="13.5">
      <c r="A43" s="127"/>
      <c r="B43" s="129"/>
      <c r="C43" s="117"/>
      <c r="D43" s="52"/>
      <c r="E43" s="117"/>
      <c r="F43" s="53"/>
      <c r="G43" s="51"/>
      <c r="H43" s="51"/>
      <c r="I43" s="117"/>
    </row>
    <row r="44" spans="1:9" s="40" customFormat="1" ht="13.5">
      <c r="A44" s="127"/>
      <c r="B44" s="128"/>
      <c r="C44" s="117"/>
      <c r="D44" s="52"/>
      <c r="E44" s="117"/>
      <c r="F44" s="53"/>
      <c r="G44" s="51"/>
      <c r="H44" s="51"/>
      <c r="I44" s="117"/>
    </row>
    <row r="45" spans="1:9" s="40" customFormat="1" ht="13.5">
      <c r="A45" s="127"/>
      <c r="B45" s="129"/>
      <c r="C45" s="117"/>
      <c r="D45" s="52"/>
      <c r="E45" s="117"/>
      <c r="F45" s="53"/>
      <c r="G45" s="51"/>
      <c r="H45" s="51"/>
      <c r="I45" s="117"/>
    </row>
    <row r="46" s="130" customFormat="1" ht="12.75"/>
    <row r="47" ht="12.75"/>
    <row r="48" ht="12.75"/>
    <row r="51" ht="13.5">
      <c r="A51" s="92" t="s">
        <v>26</v>
      </c>
    </row>
    <row r="52" ht="13.5">
      <c r="A52" s="91"/>
    </row>
    <row r="53" ht="13.5">
      <c r="A53" s="68" t="s">
        <v>149</v>
      </c>
    </row>
    <row r="54" ht="13.5">
      <c r="A54" s="68" t="s">
        <v>27</v>
      </c>
    </row>
  </sheetData>
  <printOptions horizontalCentered="1"/>
  <pageMargins left="0.45" right="0.32" top="0.78" bottom="0.59" header="0.5" footer="0.5"/>
  <pageSetup fitToHeight="1" fitToWidth="1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D5" sqref="D5"/>
    </sheetView>
  </sheetViews>
  <sheetFormatPr defaultColWidth="9.140625" defaultRowHeight="12.75"/>
  <cols>
    <col min="1" max="1" width="36.00390625" style="68" customWidth="1"/>
    <col min="2" max="2" width="18.140625" style="68" customWidth="1"/>
    <col min="3" max="3" width="17.57421875" style="68" customWidth="1"/>
    <col min="4" max="4" width="14.7109375" style="68" customWidth="1"/>
    <col min="5" max="5" width="14.28125" style="68" customWidth="1"/>
    <col min="6" max="6" width="5.8515625" style="68" customWidth="1"/>
    <col min="7" max="7" width="9.28125" style="68" customWidth="1"/>
    <col min="8" max="16384" width="9.140625" style="68" customWidth="1"/>
  </cols>
  <sheetData>
    <row r="1" ht="12.75">
      <c r="A1" s="67" t="str">
        <f>Summary!A1</f>
        <v>MITHRIL BERHAD</v>
      </c>
    </row>
    <row r="2" ht="12.75">
      <c r="A2" s="37" t="s">
        <v>1</v>
      </c>
    </row>
    <row r="4" ht="12.75">
      <c r="A4" s="67" t="s">
        <v>28</v>
      </c>
    </row>
    <row r="5" ht="12.75">
      <c r="A5" s="67" t="s">
        <v>146</v>
      </c>
    </row>
    <row r="6" ht="12.75">
      <c r="A6" s="69"/>
    </row>
    <row r="7" spans="2:5" ht="12.75">
      <c r="B7" s="70" t="s">
        <v>29</v>
      </c>
      <c r="C7" s="71"/>
      <c r="D7" s="71"/>
      <c r="E7" s="72"/>
    </row>
    <row r="8" spans="2:5" ht="12.75">
      <c r="B8" s="73">
        <v>2005</v>
      </c>
      <c r="C8" s="73">
        <v>2004</v>
      </c>
      <c r="D8" s="73">
        <v>2005</v>
      </c>
      <c r="E8" s="73">
        <v>2004</v>
      </c>
    </row>
    <row r="9" spans="2:5" ht="12.75">
      <c r="B9" s="74" t="s">
        <v>30</v>
      </c>
      <c r="C9" s="74" t="s">
        <v>31</v>
      </c>
      <c r="D9" s="74" t="s">
        <v>147</v>
      </c>
      <c r="E9" s="74" t="s">
        <v>147</v>
      </c>
    </row>
    <row r="10" spans="2:5" ht="12.75">
      <c r="B10" s="74" t="s">
        <v>32</v>
      </c>
      <c r="C10" s="74" t="s">
        <v>32</v>
      </c>
      <c r="D10" s="74" t="s">
        <v>33</v>
      </c>
      <c r="E10" s="74" t="s">
        <v>33</v>
      </c>
    </row>
    <row r="11" spans="2:5" ht="12.75">
      <c r="B11" s="75" t="s">
        <v>148</v>
      </c>
      <c r="C11" s="75" t="s">
        <v>148</v>
      </c>
      <c r="D11" s="75" t="s">
        <v>34</v>
      </c>
      <c r="E11" s="75" t="s">
        <v>34</v>
      </c>
    </row>
    <row r="12" spans="2:5" ht="13.5" thickBot="1">
      <c r="B12" s="76"/>
      <c r="C12" s="76"/>
      <c r="D12" s="76"/>
      <c r="E12" s="76"/>
    </row>
    <row r="13" spans="2:5" ht="12.75">
      <c r="B13" s="74"/>
      <c r="C13" s="74"/>
      <c r="D13" s="74"/>
      <c r="E13" s="74"/>
    </row>
    <row r="14" spans="2:5" ht="12.75">
      <c r="B14" s="74" t="s">
        <v>35</v>
      </c>
      <c r="C14" s="74" t="s">
        <v>35</v>
      </c>
      <c r="D14" s="74" t="s">
        <v>35</v>
      </c>
      <c r="E14" s="74" t="s">
        <v>35</v>
      </c>
    </row>
    <row r="15" spans="2:5" ht="12.75">
      <c r="B15" s="74"/>
      <c r="C15" s="74"/>
      <c r="D15" s="74"/>
      <c r="E15" s="74"/>
    </row>
    <row r="16" spans="1:5" ht="12.75">
      <c r="A16" s="68" t="s">
        <v>36</v>
      </c>
      <c r="B16" s="68">
        <f>D16</f>
        <v>12873490</v>
      </c>
      <c r="C16" s="77">
        <v>0</v>
      </c>
      <c r="D16" s="68">
        <v>12873490</v>
      </c>
      <c r="E16" s="77">
        <v>0</v>
      </c>
    </row>
    <row r="17" spans="3:5" ht="12.75">
      <c r="C17" s="77"/>
      <c r="E17" s="77"/>
    </row>
    <row r="18" spans="1:5" ht="12.75">
      <c r="A18" s="68" t="s">
        <v>37</v>
      </c>
      <c r="B18" s="68">
        <f>D18</f>
        <v>-13281234</v>
      </c>
      <c r="C18" s="77">
        <v>0</v>
      </c>
      <c r="D18" s="68">
        <f>-10491629-1210314-1579291</f>
        <v>-13281234</v>
      </c>
      <c r="E18" s="77">
        <v>0</v>
      </c>
    </row>
    <row r="19" spans="3:5" ht="12.75">
      <c r="C19" s="77"/>
      <c r="E19" s="77"/>
    </row>
    <row r="20" spans="1:5" ht="12.75">
      <c r="A20" s="68" t="s">
        <v>38</v>
      </c>
      <c r="B20" s="68">
        <f>D20</f>
        <v>24096</v>
      </c>
      <c r="C20" s="77">
        <v>0</v>
      </c>
      <c r="D20" s="68">
        <v>24096</v>
      </c>
      <c r="E20" s="77">
        <v>0</v>
      </c>
    </row>
    <row r="21" spans="2:5" ht="12.75">
      <c r="B21" s="78"/>
      <c r="C21" s="78"/>
      <c r="D21" s="78"/>
      <c r="E21" s="78"/>
    </row>
    <row r="23" spans="1:5" ht="12.75">
      <c r="A23" s="68" t="s">
        <v>39</v>
      </c>
      <c r="B23" s="68">
        <f>SUM(B16:B20)</f>
        <v>-383648</v>
      </c>
      <c r="C23" s="77">
        <f>SUM(C16:C20)</f>
        <v>0</v>
      </c>
      <c r="D23" s="68">
        <f>SUM(D16:D20)</f>
        <v>-383648</v>
      </c>
      <c r="E23" s="77">
        <f>SUM(E16:E20)</f>
        <v>0</v>
      </c>
    </row>
    <row r="24" spans="3:5" ht="12.75">
      <c r="C24" s="77"/>
      <c r="E24" s="77"/>
    </row>
    <row r="25" spans="1:5" ht="12.75">
      <c r="A25" s="68" t="s">
        <v>40</v>
      </c>
      <c r="B25" s="68">
        <f>D25</f>
        <v>-1870335</v>
      </c>
      <c r="C25" s="77">
        <v>0</v>
      </c>
      <c r="D25" s="68">
        <v>-1870335</v>
      </c>
      <c r="E25" s="77">
        <v>0</v>
      </c>
    </row>
    <row r="26" spans="3:5" ht="12.75">
      <c r="C26" s="77"/>
      <c r="E26" s="77"/>
    </row>
    <row r="27" spans="1:5" ht="12.75">
      <c r="A27" s="68" t="s">
        <v>41</v>
      </c>
      <c r="B27" s="68">
        <f>D27</f>
        <v>0</v>
      </c>
      <c r="C27" s="77">
        <f>E27-0</f>
        <v>0</v>
      </c>
      <c r="D27" s="68">
        <v>0</v>
      </c>
      <c r="E27" s="77">
        <f>G27-0</f>
        <v>0</v>
      </c>
    </row>
    <row r="28" spans="2:5" ht="12.75">
      <c r="B28" s="78"/>
      <c r="C28" s="78"/>
      <c r="D28" s="78"/>
      <c r="E28" s="78"/>
    </row>
    <row r="30" spans="1:5" ht="12.75">
      <c r="A30" s="68" t="s">
        <v>42</v>
      </c>
      <c r="B30" s="68">
        <f>SUM(B23:B27)</f>
        <v>-2253983</v>
      </c>
      <c r="C30" s="77">
        <f>SUM(C23:C27)</f>
        <v>0</v>
      </c>
      <c r="D30" s="68">
        <f>SUM(D23:D27)</f>
        <v>-2253983</v>
      </c>
      <c r="E30" s="77">
        <f>SUM(E23:E27)</f>
        <v>0</v>
      </c>
    </row>
    <row r="31" spans="3:5" ht="12.75">
      <c r="C31" s="77"/>
      <c r="E31" s="77"/>
    </row>
    <row r="32" spans="1:5" ht="12.75">
      <c r="A32" s="68" t="s">
        <v>43</v>
      </c>
      <c r="B32" s="68">
        <f>D32</f>
        <v>-120473</v>
      </c>
      <c r="C32" s="77">
        <v>0</v>
      </c>
      <c r="D32" s="68">
        <f>-83430-37043</f>
        <v>-120473</v>
      </c>
      <c r="E32" s="77">
        <v>0</v>
      </c>
    </row>
    <row r="33" spans="2:5" ht="12.75">
      <c r="B33" s="78"/>
      <c r="C33" s="79"/>
      <c r="D33" s="78"/>
      <c r="E33" s="79"/>
    </row>
    <row r="34" spans="3:5" ht="12.75">
      <c r="C34" s="77"/>
      <c r="E34" s="77"/>
    </row>
    <row r="35" spans="1:5" ht="12.75">
      <c r="A35" s="68" t="s">
        <v>44</v>
      </c>
      <c r="B35" s="68">
        <f>SUM(B30:B32)</f>
        <v>-2374456</v>
      </c>
      <c r="C35" s="77">
        <f>SUM(C30:C32)</f>
        <v>0</v>
      </c>
      <c r="D35" s="68">
        <f>SUM(D30:D32)</f>
        <v>-2374456</v>
      </c>
      <c r="E35" s="77">
        <f>SUM(E30:E32)</f>
        <v>0</v>
      </c>
    </row>
    <row r="36" spans="3:5" ht="12.75">
      <c r="C36" s="77"/>
      <c r="E36" s="77"/>
    </row>
    <row r="37" spans="1:5" ht="12.75">
      <c r="A37" s="68" t="s">
        <v>141</v>
      </c>
      <c r="B37" s="68">
        <v>0</v>
      </c>
      <c r="C37" s="77">
        <f>E37-0</f>
        <v>0</v>
      </c>
      <c r="D37" s="68">
        <v>0</v>
      </c>
      <c r="E37" s="77">
        <f>G37-0</f>
        <v>0</v>
      </c>
    </row>
    <row r="38" spans="2:5" ht="12.75">
      <c r="B38" s="78"/>
      <c r="C38" s="79"/>
      <c r="D38" s="78"/>
      <c r="E38" s="78"/>
    </row>
    <row r="39" ht="12.75">
      <c r="C39" s="77"/>
    </row>
    <row r="40" spans="1:5" ht="13.5" thickBot="1">
      <c r="A40" s="68" t="s">
        <v>45</v>
      </c>
      <c r="B40" s="80">
        <f>SUM(B35:B37)</f>
        <v>-2374456</v>
      </c>
      <c r="C40" s="81">
        <f>SUM(C35:C37)</f>
        <v>0</v>
      </c>
      <c r="D40" s="80">
        <f>SUM(D35:D37)</f>
        <v>-2374456</v>
      </c>
      <c r="E40" s="81">
        <f>SUM(E35:E37)</f>
        <v>0</v>
      </c>
    </row>
    <row r="41" spans="2:5" ht="13.5" thickTop="1">
      <c r="B41" s="82"/>
      <c r="C41" s="83"/>
      <c r="D41" s="82"/>
      <c r="E41" s="82"/>
    </row>
    <row r="42" ht="12.75">
      <c r="C42" s="77"/>
    </row>
    <row r="43" spans="1:5" ht="12.75">
      <c r="A43" s="68" t="s">
        <v>46</v>
      </c>
      <c r="B43" s="84">
        <f>B40/Consol_BS!B36</f>
        <v>-0.028547029996481357</v>
      </c>
      <c r="C43" s="85">
        <f>C40/Consol_BS!D36*100</f>
        <v>0</v>
      </c>
      <c r="D43" s="86">
        <f>D40/Consol_BS!B36</f>
        <v>-0.028547029996481357</v>
      </c>
      <c r="E43" s="87">
        <f>E40/Consol_BS!D36*100</f>
        <v>0</v>
      </c>
    </row>
    <row r="44" spans="1:5" ht="12.75">
      <c r="A44" s="68" t="s">
        <v>47</v>
      </c>
      <c r="B44" s="88" t="s">
        <v>48</v>
      </c>
      <c r="C44" s="88" t="s">
        <v>48</v>
      </c>
      <c r="D44" s="89" t="s">
        <v>48</v>
      </c>
      <c r="E44" s="90" t="s">
        <v>48</v>
      </c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spans="1:7" ht="12.75">
      <c r="A52" s="91"/>
      <c r="B52" s="91"/>
      <c r="C52" s="91"/>
      <c r="D52" s="91"/>
      <c r="E52" s="91"/>
      <c r="F52" s="91"/>
      <c r="G52" s="91"/>
    </row>
    <row r="53" spans="1:7" ht="12.75">
      <c r="A53" s="92" t="s">
        <v>26</v>
      </c>
      <c r="B53" s="91"/>
      <c r="C53" s="91"/>
      <c r="D53" s="91"/>
      <c r="E53" s="91"/>
      <c r="F53" s="91"/>
      <c r="G53" s="91"/>
    </row>
    <row r="54" spans="1:7" ht="12.75">
      <c r="A54" s="91"/>
      <c r="B54" s="91"/>
      <c r="C54" s="91"/>
      <c r="D54" s="91"/>
      <c r="E54" s="91"/>
      <c r="F54" s="91"/>
      <c r="G54" s="91"/>
    </row>
    <row r="55" ht="12.75">
      <c r="A55" s="68" t="s">
        <v>149</v>
      </c>
    </row>
    <row r="56" ht="12.75">
      <c r="A56" s="68" t="s">
        <v>49</v>
      </c>
    </row>
    <row r="58" ht="12.75">
      <c r="A58" s="68" t="s">
        <v>167</v>
      </c>
    </row>
    <row r="59" ht="12.75">
      <c r="A59" s="68" t="s">
        <v>168</v>
      </c>
    </row>
  </sheetData>
  <printOptions horizontalCentered="1"/>
  <pageMargins left="0.45" right="0.2" top="0.65" bottom="0.65" header="0.5" footer="0.5"/>
  <pageSetup fitToHeight="1" fitToWidth="1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43">
      <selection activeCell="A73" sqref="A73"/>
    </sheetView>
  </sheetViews>
  <sheetFormatPr defaultColWidth="9.140625" defaultRowHeight="12.75"/>
  <cols>
    <col min="1" max="1" width="54.8515625" style="68" customWidth="1"/>
    <col min="2" max="2" width="14.28125" style="74" bestFit="1" customWidth="1"/>
    <col min="3" max="3" width="1.7109375" style="74" customWidth="1"/>
    <col min="4" max="4" width="14.8515625" style="74" bestFit="1" customWidth="1"/>
    <col min="5" max="5" width="2.7109375" style="68" bestFit="1" customWidth="1"/>
    <col min="6" max="12" width="9.7109375" style="68" customWidth="1"/>
    <col min="13" max="16384" width="9.140625" style="68" customWidth="1"/>
  </cols>
  <sheetData>
    <row r="1" ht="12.75">
      <c r="A1" s="67" t="str">
        <f>Summary!A1</f>
        <v>MITHRIL BERHAD</v>
      </c>
    </row>
    <row r="2" ht="12.75">
      <c r="A2" s="37" t="s">
        <v>1</v>
      </c>
    </row>
    <row r="4" ht="12.75">
      <c r="A4" s="67" t="s">
        <v>50</v>
      </c>
    </row>
    <row r="5" ht="12.75">
      <c r="A5" s="67" t="s">
        <v>150</v>
      </c>
    </row>
    <row r="7" spans="2:4" ht="12.75">
      <c r="B7" s="74" t="s">
        <v>51</v>
      </c>
      <c r="D7" s="74" t="s">
        <v>51</v>
      </c>
    </row>
    <row r="8" spans="2:4" ht="12.75">
      <c r="B8" s="74" t="s">
        <v>157</v>
      </c>
      <c r="D8" s="74" t="s">
        <v>162</v>
      </c>
    </row>
    <row r="9" spans="2:4" ht="12.75">
      <c r="B9" s="74" t="s">
        <v>165</v>
      </c>
      <c r="D9" s="74" t="s">
        <v>166</v>
      </c>
    </row>
    <row r="10" spans="2:4" s="82" customFormat="1" ht="12.75">
      <c r="B10" s="75" t="s">
        <v>35</v>
      </c>
      <c r="C10" s="75"/>
      <c r="D10" s="75" t="s">
        <v>35</v>
      </c>
    </row>
    <row r="11" spans="2:4" ht="12.75">
      <c r="B11" s="93" t="s">
        <v>52</v>
      </c>
      <c r="D11" s="93" t="s">
        <v>52</v>
      </c>
    </row>
    <row r="13" spans="1:4" ht="12.75">
      <c r="A13" s="68" t="s">
        <v>53</v>
      </c>
      <c r="B13" s="74">
        <f>53027760-340000-250000</f>
        <v>52437760</v>
      </c>
      <c r="D13" s="74">
        <v>52607195</v>
      </c>
    </row>
    <row r="14" spans="1:4" ht="12.75">
      <c r="A14" s="68" t="s">
        <v>140</v>
      </c>
      <c r="B14" s="74">
        <f>86944000+250000</f>
        <v>87194000</v>
      </c>
      <c r="D14" s="74">
        <v>87194000</v>
      </c>
    </row>
    <row r="15" spans="1:4" ht="12.75">
      <c r="A15" s="68" t="s">
        <v>54</v>
      </c>
      <c r="B15" s="74">
        <v>7178</v>
      </c>
      <c r="D15" s="74">
        <v>7178</v>
      </c>
    </row>
    <row r="16" spans="1:4" ht="12.75">
      <c r="A16" s="68" t="s">
        <v>126</v>
      </c>
      <c r="B16" s="89">
        <f>26041764+3060</f>
        <v>26044824</v>
      </c>
      <c r="D16" s="89">
        <v>26375633</v>
      </c>
    </row>
    <row r="17" spans="2:4" ht="12.75">
      <c r="B17" s="74">
        <f>SUM(B13:B16)</f>
        <v>165683762</v>
      </c>
      <c r="D17" s="74">
        <f>SUM(D13:D16)</f>
        <v>166184006</v>
      </c>
    </row>
    <row r="19" ht="12.75">
      <c r="A19" s="67" t="s">
        <v>55</v>
      </c>
    </row>
    <row r="20" spans="1:4" ht="12.75">
      <c r="A20" s="68" t="s">
        <v>56</v>
      </c>
      <c r="B20" s="74">
        <v>17292305</v>
      </c>
      <c r="D20" s="74">
        <v>15499565</v>
      </c>
    </row>
    <row r="21" spans="1:4" ht="12.75">
      <c r="A21" s="68" t="s">
        <v>57</v>
      </c>
      <c r="B21" s="74">
        <v>8746399</v>
      </c>
      <c r="D21" s="74">
        <f>5923893+2847680</f>
        <v>8771573</v>
      </c>
    </row>
    <row r="22" spans="1:4" ht="12.75">
      <c r="A22" s="68" t="s">
        <v>58</v>
      </c>
      <c r="B22" s="89">
        <v>6770965</v>
      </c>
      <c r="D22" s="89">
        <v>8307823</v>
      </c>
    </row>
    <row r="23" spans="2:4" ht="12.75">
      <c r="B23" s="94">
        <f>SUM(B20:B22)</f>
        <v>32809669</v>
      </c>
      <c r="D23" s="94">
        <f>SUM(D20:D22)</f>
        <v>32578961</v>
      </c>
    </row>
    <row r="25" ht="12.75">
      <c r="A25" s="67" t="s">
        <v>59</v>
      </c>
    </row>
    <row r="26" spans="1:4" ht="12.75">
      <c r="A26" s="68" t="s">
        <v>60</v>
      </c>
      <c r="B26" s="74">
        <f>28867360+2500000</f>
        <v>31367360</v>
      </c>
      <c r="D26" s="74">
        <f>7211335+13369591+4725034+2500000</f>
        <v>27805960</v>
      </c>
    </row>
    <row r="27" spans="1:4" ht="12.75">
      <c r="A27" s="68" t="s">
        <v>61</v>
      </c>
      <c r="B27" s="74">
        <f>395533+6096642</f>
        <v>6492175</v>
      </c>
      <c r="D27" s="74">
        <f>13403497-4725034</f>
        <v>8678463</v>
      </c>
    </row>
    <row r="28" spans="1:4" ht="12.75">
      <c r="A28" s="68" t="s">
        <v>62</v>
      </c>
      <c r="B28" s="74">
        <v>2985774</v>
      </c>
      <c r="D28" s="74">
        <v>2986727</v>
      </c>
    </row>
    <row r="29" spans="2:4" ht="12.75">
      <c r="B29" s="94">
        <f>SUM(B26:B28)</f>
        <v>40845309</v>
      </c>
      <c r="D29" s="94">
        <f>SUM(D26:D28)</f>
        <v>39471150</v>
      </c>
    </row>
    <row r="31" spans="1:4" ht="12.75">
      <c r="A31" s="67" t="s">
        <v>63</v>
      </c>
      <c r="B31" s="74">
        <f>B23-B29</f>
        <v>-8035640</v>
      </c>
      <c r="D31" s="74">
        <f>D23-D29</f>
        <v>-6892189</v>
      </c>
    </row>
    <row r="33" spans="1:4" ht="13.5" thickBot="1">
      <c r="A33" s="67"/>
      <c r="B33" s="95">
        <f>B17+B31</f>
        <v>157648122</v>
      </c>
      <c r="D33" s="95">
        <f>D17+D31</f>
        <v>159291817</v>
      </c>
    </row>
    <row r="34" ht="13.5" thickTop="1"/>
    <row r="36" spans="1:4" ht="12.75">
      <c r="A36" s="68" t="s">
        <v>64</v>
      </c>
      <c r="B36" s="74">
        <f>83176989</f>
        <v>83176989</v>
      </c>
      <c r="D36" s="74">
        <f>83176989</f>
        <v>83176989</v>
      </c>
    </row>
    <row r="37" spans="1:4" ht="12.75">
      <c r="A37" s="68" t="s">
        <v>65</v>
      </c>
      <c r="B37" s="74">
        <v>11181147</v>
      </c>
      <c r="D37" s="74">
        <v>11181147</v>
      </c>
    </row>
    <row r="38" spans="1:4" ht="12.75">
      <c r="A38" s="68" t="s">
        <v>66</v>
      </c>
      <c r="B38" s="74">
        <v>4572452</v>
      </c>
      <c r="D38" s="74">
        <v>4572452</v>
      </c>
    </row>
    <row r="39" spans="1:4" ht="12.75">
      <c r="A39" s="68" t="s">
        <v>127</v>
      </c>
      <c r="B39" s="74">
        <v>46740208</v>
      </c>
      <c r="D39" s="74">
        <v>46740208</v>
      </c>
    </row>
    <row r="40" spans="1:4" ht="12.75">
      <c r="A40" s="68" t="s">
        <v>128</v>
      </c>
      <c r="B40" s="74">
        <v>12205861</v>
      </c>
      <c r="D40" s="74">
        <v>12205861</v>
      </c>
    </row>
    <row r="41" spans="1:5" ht="12.75">
      <c r="A41" s="68" t="s">
        <v>67</v>
      </c>
      <c r="B41" s="89">
        <f>Consol_EQ!E14+80339088+Consol_PL!D40</f>
        <v>-95759854</v>
      </c>
      <c r="D41" s="89">
        <f>80339088+Consol_EQ!E14</f>
        <v>-93385398</v>
      </c>
      <c r="E41" s="68">
        <f>D41-B41+Consol_PL!D40</f>
        <v>0</v>
      </c>
    </row>
    <row r="42" spans="1:4" ht="12.75">
      <c r="A42" s="68" t="s">
        <v>134</v>
      </c>
      <c r="B42" s="74">
        <f>SUM(B36:B41)</f>
        <v>62116803</v>
      </c>
      <c r="D42" s="74">
        <f>SUM(D36:D41)</f>
        <v>64491259</v>
      </c>
    </row>
    <row r="44" ht="12.75">
      <c r="A44" s="67" t="s">
        <v>68</v>
      </c>
    </row>
    <row r="45" spans="1:4" ht="12.75">
      <c r="A45" s="68" t="s">
        <v>69</v>
      </c>
      <c r="B45" s="74">
        <f>11460287+607931</f>
        <v>12068218</v>
      </c>
      <c r="D45" s="74">
        <f>551912+10595309</f>
        <v>11147221</v>
      </c>
    </row>
    <row r="46" spans="1:4" ht="12.75">
      <c r="A46" s="68" t="s">
        <v>129</v>
      </c>
      <c r="B46" s="74">
        <v>1956408</v>
      </c>
      <c r="D46" s="74">
        <v>2047713</v>
      </c>
    </row>
    <row r="47" spans="1:4" ht="12.75">
      <c r="A47" s="68" t="s">
        <v>130</v>
      </c>
      <c r="B47" s="74">
        <v>18590709</v>
      </c>
      <c r="D47" s="74">
        <v>18291708</v>
      </c>
    </row>
    <row r="48" spans="1:4" ht="12.75">
      <c r="A48" s="68" t="s">
        <v>131</v>
      </c>
      <c r="B48" s="74">
        <v>17849326</v>
      </c>
      <c r="D48" s="74">
        <v>18682345</v>
      </c>
    </row>
    <row r="49" spans="1:4" ht="12.75">
      <c r="A49" s="68" t="s">
        <v>132</v>
      </c>
      <c r="B49" s="74">
        <v>42789728</v>
      </c>
      <c r="D49" s="74">
        <v>42388006</v>
      </c>
    </row>
    <row r="50" spans="1:4" ht="12.75">
      <c r="A50" s="68" t="s">
        <v>133</v>
      </c>
      <c r="B50" s="74">
        <v>2276930</v>
      </c>
      <c r="D50" s="74">
        <v>2243565</v>
      </c>
    </row>
    <row r="51" spans="2:4" ht="13.5" thickBot="1">
      <c r="B51" s="95">
        <f>SUM(B42:B50)</f>
        <v>157648122</v>
      </c>
      <c r="D51" s="95">
        <f>SUM(D42:D50)</f>
        <v>159291817</v>
      </c>
    </row>
    <row r="52" spans="2:4" ht="13.5" thickTop="1">
      <c r="B52" s="74">
        <f>B33-B51</f>
        <v>0</v>
      </c>
      <c r="D52" s="74">
        <f>D33-D51</f>
        <v>0</v>
      </c>
    </row>
    <row r="56" ht="12.75">
      <c r="A56" s="92"/>
    </row>
    <row r="57" ht="12.75">
      <c r="A57" s="68" t="s">
        <v>169</v>
      </c>
    </row>
    <row r="58" ht="12.75">
      <c r="A58" s="68" t="s">
        <v>170</v>
      </c>
    </row>
  </sheetData>
  <printOptions/>
  <pageMargins left="0.68" right="0.39" top="0.67" bottom="0.49" header="0.5" footer="0.39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workbookViewId="0" topLeftCell="A43">
      <selection activeCell="A65" sqref="A65:IV66"/>
    </sheetView>
  </sheetViews>
  <sheetFormatPr defaultColWidth="9.140625" defaultRowHeight="12.75"/>
  <cols>
    <col min="1" max="1" width="3.28125" style="68" customWidth="1"/>
    <col min="2" max="2" width="3.57421875" style="68" customWidth="1"/>
    <col min="3" max="3" width="67.7109375" style="68" customWidth="1"/>
    <col min="4" max="4" width="15.57421875" style="74" bestFit="1" customWidth="1"/>
    <col min="5" max="5" width="1.57421875" style="74" customWidth="1"/>
    <col min="6" max="6" width="2.7109375" style="68" bestFit="1" customWidth="1"/>
    <col min="7" max="16384" width="9.140625" style="68" customWidth="1"/>
  </cols>
  <sheetData>
    <row r="1" spans="1:3" ht="12.75">
      <c r="A1" s="67" t="str">
        <f>Summary!A1</f>
        <v>MITHRIL BERHAD</v>
      </c>
      <c r="B1" s="67"/>
      <c r="C1" s="67"/>
    </row>
    <row r="2" spans="1:3" ht="12.75">
      <c r="A2" s="37" t="s">
        <v>1</v>
      </c>
      <c r="B2" s="67"/>
      <c r="C2" s="67"/>
    </row>
    <row r="3" ht="7.5" customHeight="1"/>
    <row r="4" spans="1:3" ht="12.75">
      <c r="A4" s="67" t="s">
        <v>71</v>
      </c>
      <c r="B4" s="67"/>
      <c r="C4" s="67"/>
    </row>
    <row r="5" spans="1:3" ht="12.75">
      <c r="A5" s="67" t="s">
        <v>153</v>
      </c>
      <c r="B5" s="67"/>
      <c r="C5" s="67"/>
    </row>
    <row r="6" ht="12.75">
      <c r="D6" s="74" t="s">
        <v>161</v>
      </c>
    </row>
    <row r="7" ht="12.75">
      <c r="D7" s="74" t="str">
        <f>Consol_BS!B8</f>
        <v>30th Sep 2004</v>
      </c>
    </row>
    <row r="8" ht="15">
      <c r="D8" s="108" t="s">
        <v>35</v>
      </c>
    </row>
    <row r="9" spans="1:3" ht="12.75">
      <c r="A9" s="67" t="s">
        <v>72</v>
      </c>
      <c r="B9" s="67"/>
      <c r="C9" s="67"/>
    </row>
    <row r="10" ht="6.75" customHeight="1"/>
    <row r="11" spans="2:5" s="82" customFormat="1" ht="12.75">
      <c r="B11" s="82" t="s">
        <v>73</v>
      </c>
      <c r="D11" s="75">
        <f>Consol_PL!D30+Consol_PL!D37</f>
        <v>-2253983</v>
      </c>
      <c r="E11" s="75"/>
    </row>
    <row r="12" spans="4:5" s="82" customFormat="1" ht="6.75" customHeight="1">
      <c r="D12" s="75"/>
      <c r="E12" s="75"/>
    </row>
    <row r="13" spans="2:5" s="82" customFormat="1" ht="12.75">
      <c r="B13" s="82" t="s">
        <v>74</v>
      </c>
      <c r="D13" s="75"/>
      <c r="E13" s="75"/>
    </row>
    <row r="14" spans="3:5" s="82" customFormat="1" ht="12.75">
      <c r="C14" s="82" t="s">
        <v>75</v>
      </c>
      <c r="D14" s="75">
        <v>917457</v>
      </c>
      <c r="E14" s="75"/>
    </row>
    <row r="15" spans="3:5" s="82" customFormat="1" ht="12.75">
      <c r="C15" s="82" t="s">
        <v>76</v>
      </c>
      <c r="D15" s="75">
        <v>1910667</v>
      </c>
      <c r="E15" s="75"/>
    </row>
    <row r="16" spans="3:6" s="82" customFormat="1" ht="12.75">
      <c r="C16" s="82" t="s">
        <v>77</v>
      </c>
      <c r="D16" s="75">
        <v>-40332</v>
      </c>
      <c r="E16" s="75"/>
      <c r="F16" s="82">
        <f>D15+D16+Consol_PL!D25</f>
        <v>0</v>
      </c>
    </row>
    <row r="17" spans="3:5" s="82" customFormat="1" ht="12.75">
      <c r="C17" s="82" t="s">
        <v>158</v>
      </c>
      <c r="D17" s="89">
        <f>333869-3060</f>
        <v>330809</v>
      </c>
      <c r="E17" s="75"/>
    </row>
    <row r="18" spans="4:5" s="82" customFormat="1" ht="7.5" customHeight="1">
      <c r="D18" s="75"/>
      <c r="E18" s="75"/>
    </row>
    <row r="19" spans="2:5" s="82" customFormat="1" ht="12.75">
      <c r="B19" s="82" t="s">
        <v>78</v>
      </c>
      <c r="D19" s="75">
        <f>SUM(D11:D17)</f>
        <v>864618</v>
      </c>
      <c r="E19" s="75"/>
    </row>
    <row r="20" spans="4:5" s="82" customFormat="1" ht="7.5" customHeight="1">
      <c r="D20" s="75"/>
      <c r="E20" s="75"/>
    </row>
    <row r="21" spans="2:5" s="82" customFormat="1" ht="12.75">
      <c r="B21" s="82" t="s">
        <v>79</v>
      </c>
      <c r="D21" s="75"/>
      <c r="E21" s="75"/>
    </row>
    <row r="22" spans="3:5" s="82" customFormat="1" ht="12.75">
      <c r="C22" s="82" t="s">
        <v>80</v>
      </c>
      <c r="D22" s="75">
        <v>-1792740</v>
      </c>
      <c r="E22" s="75"/>
    </row>
    <row r="23" spans="3:5" s="82" customFormat="1" ht="12.75">
      <c r="C23" s="82" t="s">
        <v>159</v>
      </c>
      <c r="D23" s="75">
        <f>-669488</f>
        <v>-669488</v>
      </c>
      <c r="E23" s="75"/>
    </row>
    <row r="24" spans="3:5" s="82" customFormat="1" ht="12.75">
      <c r="C24" s="82" t="s">
        <v>160</v>
      </c>
      <c r="D24" s="75">
        <v>214168</v>
      </c>
      <c r="E24" s="75"/>
    </row>
    <row r="25" spans="3:5" s="82" customFormat="1" ht="12.75">
      <c r="C25" s="82" t="s">
        <v>81</v>
      </c>
      <c r="D25" s="96">
        <f>SUM(D19:D24)</f>
        <v>-1383442</v>
      </c>
      <c r="E25" s="75"/>
    </row>
    <row r="26" spans="4:5" s="82" customFormat="1" ht="6.75" customHeight="1">
      <c r="D26" s="75"/>
      <c r="E26" s="75"/>
    </row>
    <row r="27" spans="3:5" s="82" customFormat="1" ht="12.75">
      <c r="C27" s="82" t="s">
        <v>82</v>
      </c>
      <c r="D27" s="75">
        <v>-88061</v>
      </c>
      <c r="E27" s="75"/>
    </row>
    <row r="28" spans="4:5" s="82" customFormat="1" ht="7.5" customHeight="1">
      <c r="D28" s="75"/>
      <c r="E28" s="75"/>
    </row>
    <row r="29" spans="2:5" s="82" customFormat="1" ht="12.75">
      <c r="B29" s="82" t="s">
        <v>142</v>
      </c>
      <c r="D29" s="94">
        <f>SUM(D25:D28)</f>
        <v>-1471503</v>
      </c>
      <c r="E29" s="75"/>
    </row>
    <row r="30" spans="1:5" s="82" customFormat="1" ht="7.5" customHeight="1">
      <c r="A30" s="97"/>
      <c r="B30" s="97"/>
      <c r="C30" s="97"/>
      <c r="D30" s="75"/>
      <c r="E30" s="75"/>
    </row>
    <row r="31" spans="1:5" s="82" customFormat="1" ht="12.75">
      <c r="A31" s="97" t="s">
        <v>83</v>
      </c>
      <c r="B31" s="97"/>
      <c r="C31" s="97"/>
      <c r="D31" s="75"/>
      <c r="E31" s="75"/>
    </row>
    <row r="32" spans="1:5" s="82" customFormat="1" ht="6.75" customHeight="1">
      <c r="A32" s="97"/>
      <c r="B32" s="97"/>
      <c r="C32" s="97"/>
      <c r="D32" s="75"/>
      <c r="E32" s="75"/>
    </row>
    <row r="33" spans="2:5" s="82" customFormat="1" ht="12.75">
      <c r="B33" s="82" t="s">
        <v>84</v>
      </c>
      <c r="D33" s="75">
        <v>-748022</v>
      </c>
      <c r="E33" s="75"/>
    </row>
    <row r="34" spans="2:5" s="82" customFormat="1" ht="12.75">
      <c r="B34" s="82" t="s">
        <v>85</v>
      </c>
      <c r="D34" s="75">
        <f>-D16</f>
        <v>40332</v>
      </c>
      <c r="E34" s="75"/>
    </row>
    <row r="35" spans="2:5" s="82" customFormat="1" ht="12.75" hidden="1">
      <c r="B35" s="82" t="s">
        <v>86</v>
      </c>
      <c r="D35" s="75">
        <v>0</v>
      </c>
      <c r="E35" s="75"/>
    </row>
    <row r="36" spans="2:5" s="82" customFormat="1" ht="7.5" customHeight="1">
      <c r="B36" s="98" t="s">
        <v>87</v>
      </c>
      <c r="C36" s="98"/>
      <c r="D36" s="75"/>
      <c r="E36" s="75"/>
    </row>
    <row r="37" spans="2:5" s="82" customFormat="1" ht="12.75">
      <c r="B37" s="82" t="s">
        <v>88</v>
      </c>
      <c r="D37" s="94">
        <f>SUM(D33:D36)</f>
        <v>-707690</v>
      </c>
      <c r="E37" s="75"/>
    </row>
    <row r="38" spans="4:5" s="82" customFormat="1" ht="6.75" customHeight="1">
      <c r="D38" s="75"/>
      <c r="E38" s="75"/>
    </row>
    <row r="39" spans="1:5" s="82" customFormat="1" ht="12.75">
      <c r="A39" s="97" t="s">
        <v>89</v>
      </c>
      <c r="B39" s="97"/>
      <c r="C39" s="97"/>
      <c r="D39" s="75"/>
      <c r="E39" s="75"/>
    </row>
    <row r="40" spans="4:5" s="82" customFormat="1" ht="7.5" customHeight="1">
      <c r="D40" s="75"/>
      <c r="E40" s="75"/>
    </row>
    <row r="41" spans="2:5" s="82" customFormat="1" ht="12.75">
      <c r="B41" s="82" t="s">
        <v>136</v>
      </c>
      <c r="D41" s="75">
        <v>636000</v>
      </c>
      <c r="E41" s="75"/>
    </row>
    <row r="42" spans="2:5" s="82" customFormat="1" ht="12.75">
      <c r="B42" s="82" t="s">
        <v>137</v>
      </c>
      <c r="D42" s="75">
        <v>-226670</v>
      </c>
      <c r="E42" s="75"/>
    </row>
    <row r="43" spans="2:5" s="82" customFormat="1" ht="12.75">
      <c r="B43" s="82" t="s">
        <v>138</v>
      </c>
      <c r="D43" s="75">
        <v>-29496</v>
      </c>
      <c r="E43" s="75"/>
    </row>
    <row r="44" spans="2:5" s="82" customFormat="1" ht="12.75">
      <c r="B44" s="82" t="s">
        <v>139</v>
      </c>
      <c r="D44" s="75">
        <v>-92821</v>
      </c>
      <c r="E44" s="75"/>
    </row>
    <row r="45" spans="4:5" s="82" customFormat="1" ht="7.5" customHeight="1">
      <c r="D45" s="75"/>
      <c r="E45" s="75"/>
    </row>
    <row r="46" spans="2:5" s="82" customFormat="1" ht="12.75">
      <c r="B46" s="82" t="s">
        <v>90</v>
      </c>
      <c r="D46" s="94">
        <f>SUM(D41:D45)</f>
        <v>287013</v>
      </c>
      <c r="E46" s="75"/>
    </row>
    <row r="47" spans="4:5" s="82" customFormat="1" ht="7.5" customHeight="1">
      <c r="D47" s="75"/>
      <c r="E47" s="75"/>
    </row>
    <row r="48" spans="1:5" s="82" customFormat="1" ht="12.75">
      <c r="A48" s="97" t="s">
        <v>91</v>
      </c>
      <c r="B48" s="97"/>
      <c r="C48" s="97"/>
      <c r="D48" s="109">
        <f>D29+D37+D46</f>
        <v>-1892180</v>
      </c>
      <c r="E48" s="75"/>
    </row>
    <row r="49" spans="1:5" s="82" customFormat="1" ht="12.75">
      <c r="A49" s="97" t="s">
        <v>92</v>
      </c>
      <c r="B49" s="97"/>
      <c r="C49" s="97"/>
      <c r="D49" s="109">
        <f>Consol_BS!D22-867320</f>
        <v>7440503</v>
      </c>
      <c r="E49" s="75"/>
    </row>
    <row r="50" spans="1:5" s="82" customFormat="1" ht="13.5" thickBot="1">
      <c r="A50" s="97" t="s">
        <v>93</v>
      </c>
      <c r="B50" s="97"/>
      <c r="C50" s="97"/>
      <c r="D50" s="110">
        <f>SUM(D48:D49)</f>
        <v>5548323</v>
      </c>
      <c r="E50" s="75"/>
    </row>
    <row r="51" spans="1:5" s="82" customFormat="1" ht="13.5" thickTop="1">
      <c r="A51" s="97"/>
      <c r="B51" s="97"/>
      <c r="C51" s="97"/>
      <c r="D51" s="75"/>
      <c r="E51" s="75"/>
    </row>
    <row r="52" spans="1:5" s="82" customFormat="1" ht="12.75" hidden="1">
      <c r="A52" s="99" t="s">
        <v>94</v>
      </c>
      <c r="B52" s="111"/>
      <c r="C52" s="111"/>
      <c r="D52" s="100"/>
      <c r="E52" s="75"/>
    </row>
    <row r="53" spans="1:5" s="82" customFormat="1" ht="12.75" hidden="1">
      <c r="A53" s="101" t="s">
        <v>95</v>
      </c>
      <c r="B53" s="112"/>
      <c r="C53" s="112"/>
      <c r="D53" s="102" t="e">
        <f>#REF!</f>
        <v>#REF!</v>
      </c>
      <c r="E53" s="75"/>
    </row>
    <row r="54" spans="1:5" s="82" customFormat="1" ht="12.75" hidden="1">
      <c r="A54" s="103" t="s">
        <v>96</v>
      </c>
      <c r="B54" s="113"/>
      <c r="C54" s="113"/>
      <c r="D54" s="102" t="e">
        <f>#REF!</f>
        <v>#REF!</v>
      </c>
      <c r="E54" s="75"/>
    </row>
    <row r="55" spans="1:5" s="82" customFormat="1" ht="12.75" hidden="1">
      <c r="A55" s="103" t="s">
        <v>97</v>
      </c>
      <c r="B55" s="113"/>
      <c r="C55" s="113"/>
      <c r="D55" s="102" t="e">
        <f>#REF!</f>
        <v>#REF!</v>
      </c>
      <c r="E55" s="75"/>
    </row>
    <row r="56" spans="1:5" s="82" customFormat="1" ht="13.5" hidden="1" thickBot="1">
      <c r="A56" s="104"/>
      <c r="B56" s="114"/>
      <c r="C56" s="114"/>
      <c r="D56" s="105" t="e">
        <f>SUM(D53:D55)</f>
        <v>#REF!</v>
      </c>
      <c r="E56" s="75"/>
    </row>
    <row r="57" spans="1:5" s="82" customFormat="1" ht="12.75" hidden="1">
      <c r="A57" s="106"/>
      <c r="B57" s="115"/>
      <c r="C57" s="115"/>
      <c r="D57" s="107" t="e">
        <f>D50-D56</f>
        <v>#REF!</v>
      </c>
      <c r="E57" s="75"/>
    </row>
    <row r="58" spans="1:5" s="82" customFormat="1" ht="12.75">
      <c r="A58" s="82" t="s">
        <v>98</v>
      </c>
      <c r="D58" s="75"/>
      <c r="E58" s="75"/>
    </row>
    <row r="59" spans="2:5" s="82" customFormat="1" ht="12.75">
      <c r="B59" s="82" t="s">
        <v>99</v>
      </c>
      <c r="D59" s="75">
        <f>Consol_BS!B22</f>
        <v>6770965</v>
      </c>
      <c r="E59" s="75"/>
    </row>
    <row r="60" spans="2:4" ht="12.75">
      <c r="B60" s="68" t="s">
        <v>100</v>
      </c>
      <c r="D60" s="74">
        <v>-1222642</v>
      </c>
    </row>
    <row r="61" ht="13.5" thickBot="1">
      <c r="D61" s="95">
        <f>SUM(D59:D60)</f>
        <v>5548323</v>
      </c>
    </row>
    <row r="62" ht="13.5" thickTop="1">
      <c r="D62" s="74">
        <f>D50-D61</f>
        <v>0</v>
      </c>
    </row>
    <row r="63" ht="12.75">
      <c r="D63" s="75"/>
    </row>
    <row r="64" ht="12.75">
      <c r="D64" s="75"/>
    </row>
    <row r="65" ht="12.75">
      <c r="D65" s="75"/>
    </row>
    <row r="67" ht="12.75">
      <c r="A67" s="92" t="s">
        <v>70</v>
      </c>
    </row>
    <row r="68" ht="12.75">
      <c r="A68" s="68" t="s">
        <v>149</v>
      </c>
    </row>
    <row r="69" spans="1:2" ht="12.75">
      <c r="A69" s="68" t="s">
        <v>101</v>
      </c>
      <c r="B69" s="68" t="s">
        <v>102</v>
      </c>
    </row>
    <row r="71" ht="12.75">
      <c r="A71" s="68" t="s">
        <v>171</v>
      </c>
    </row>
    <row r="72" ht="12.75">
      <c r="A72" s="68" t="s">
        <v>170</v>
      </c>
    </row>
  </sheetData>
  <printOptions horizontalCentered="1"/>
  <pageMargins left="0.44" right="0.34" top="0.53" bottom="0.53" header="0.44" footer="0.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C2" sqref="C2"/>
    </sheetView>
  </sheetViews>
  <sheetFormatPr defaultColWidth="9.140625" defaultRowHeight="12.75"/>
  <cols>
    <col min="1" max="1" width="28.00390625" style="2" customWidth="1"/>
    <col min="2" max="2" width="11.57421875" style="2" bestFit="1" customWidth="1"/>
    <col min="3" max="4" width="11.57421875" style="2" customWidth="1"/>
    <col min="5" max="5" width="15.00390625" style="2" customWidth="1"/>
    <col min="6" max="6" width="11.57421875" style="2" bestFit="1" customWidth="1"/>
    <col min="7" max="7" width="3.140625" style="2" bestFit="1" customWidth="1"/>
    <col min="8" max="16384" width="9.140625" style="2" customWidth="1"/>
  </cols>
  <sheetData>
    <row r="1" ht="12.75">
      <c r="A1" s="1" t="str">
        <f>Summary!A1</f>
        <v>MITHRIL BERHAD</v>
      </c>
    </row>
    <row r="2" ht="12.75">
      <c r="A2" s="37" t="s">
        <v>1</v>
      </c>
    </row>
    <row r="4" ht="12.75">
      <c r="A4" s="1" t="s">
        <v>103</v>
      </c>
    </row>
    <row r="5" ht="12.75">
      <c r="A5" s="1" t="str">
        <f>Consol_CF!A5</f>
        <v>FOR THE CUMULATIVE QUARTER ENDED 30TH SEPTEMBER 2004</v>
      </c>
    </row>
    <row r="7" ht="12.75">
      <c r="A7" s="15"/>
    </row>
    <row r="8" spans="2:6" ht="12.75">
      <c r="B8" s="17"/>
      <c r="C8" s="48" t="s">
        <v>104</v>
      </c>
      <c r="D8" s="49"/>
      <c r="E8" s="18" t="s">
        <v>105</v>
      </c>
      <c r="F8" s="19"/>
    </row>
    <row r="9" spans="2:6" ht="12.75">
      <c r="B9" s="20"/>
      <c r="C9" s="16"/>
      <c r="D9" s="6"/>
      <c r="E9" s="20"/>
      <c r="F9" s="21"/>
    </row>
    <row r="10" spans="1:6" s="3" customFormat="1" ht="12.75">
      <c r="A10" s="22" t="s">
        <v>106</v>
      </c>
      <c r="B10" s="20" t="s">
        <v>107</v>
      </c>
      <c r="C10" s="23" t="s">
        <v>107</v>
      </c>
      <c r="D10" s="24" t="s">
        <v>108</v>
      </c>
      <c r="E10" s="20" t="s">
        <v>109</v>
      </c>
      <c r="F10" s="13" t="s">
        <v>110</v>
      </c>
    </row>
    <row r="11" spans="1:6" s="3" customFormat="1" ht="12.75">
      <c r="A11" s="120" t="str">
        <f>Consol_CF!D7</f>
        <v>30th Sep 2004</v>
      </c>
      <c r="B11" s="25" t="s">
        <v>111</v>
      </c>
      <c r="C11" s="16" t="s">
        <v>112</v>
      </c>
      <c r="D11" s="25" t="s">
        <v>113</v>
      </c>
      <c r="E11" s="25" t="s">
        <v>114</v>
      </c>
      <c r="F11" s="6"/>
    </row>
    <row r="12" spans="2:6" ht="12.75">
      <c r="B12" s="20" t="s">
        <v>35</v>
      </c>
      <c r="C12" s="23" t="s">
        <v>35</v>
      </c>
      <c r="D12" s="20" t="s">
        <v>35</v>
      </c>
      <c r="E12" s="20" t="s">
        <v>35</v>
      </c>
      <c r="F12" s="21"/>
    </row>
    <row r="13" spans="2:6" ht="12.75">
      <c r="B13" s="20"/>
      <c r="C13" s="23"/>
      <c r="D13" s="20"/>
      <c r="E13" s="20"/>
      <c r="F13" s="21"/>
    </row>
    <row r="14" spans="1:7" ht="12.75">
      <c r="A14" s="2" t="s">
        <v>115</v>
      </c>
      <c r="B14" s="26">
        <f>Consol_BS!D36</f>
        <v>83176989</v>
      </c>
      <c r="C14" s="12">
        <v>80339088</v>
      </c>
      <c r="D14" s="26">
        <v>74699668</v>
      </c>
      <c r="E14" s="26">
        <f>-173724486</f>
        <v>-173724486</v>
      </c>
      <c r="F14" s="21">
        <f>SUM(B14:E14)</f>
        <v>64491259</v>
      </c>
      <c r="G14" s="2">
        <f>F14-Consol_BS!D42</f>
        <v>0</v>
      </c>
    </row>
    <row r="15" spans="1:6" s="8" customFormat="1" ht="12.75">
      <c r="A15" s="8" t="s">
        <v>151</v>
      </c>
      <c r="B15" s="26"/>
      <c r="C15" s="12"/>
      <c r="D15" s="26"/>
      <c r="E15" s="26"/>
      <c r="F15" s="21"/>
    </row>
    <row r="16" spans="2:6" s="8" customFormat="1" ht="12.75">
      <c r="B16" s="26"/>
      <c r="C16" s="12"/>
      <c r="D16" s="26"/>
      <c r="E16" s="26"/>
      <c r="F16" s="21"/>
    </row>
    <row r="17" spans="2:6" s="8" customFormat="1" ht="12.75">
      <c r="B17" s="26"/>
      <c r="C17" s="26"/>
      <c r="D17" s="21"/>
      <c r="E17" s="26"/>
      <c r="F17" s="21"/>
    </row>
    <row r="18" spans="1:6" s="8" customFormat="1" ht="12.75">
      <c r="A18" s="8" t="s">
        <v>116</v>
      </c>
      <c r="B18" s="26">
        <v>0</v>
      </c>
      <c r="C18" s="12">
        <v>0</v>
      </c>
      <c r="D18" s="26">
        <v>0</v>
      </c>
      <c r="E18" s="26">
        <f>Consol_PL!D40</f>
        <v>-2374456</v>
      </c>
      <c r="F18" s="21">
        <f>SUM(B18:E18)</f>
        <v>-2374456</v>
      </c>
    </row>
    <row r="19" spans="1:6" s="8" customFormat="1" ht="12.75">
      <c r="A19" s="8" t="s">
        <v>117</v>
      </c>
      <c r="B19" s="26"/>
      <c r="C19" s="12"/>
      <c r="D19" s="26"/>
      <c r="E19" s="26"/>
      <c r="F19" s="21"/>
    </row>
    <row r="20" spans="2:6" s="8" customFormat="1" ht="12.75">
      <c r="B20" s="27"/>
      <c r="C20" s="14"/>
      <c r="D20" s="27"/>
      <c r="E20" s="27"/>
      <c r="F20" s="28"/>
    </row>
    <row r="21" spans="1:6" s="8" customFormat="1" ht="12.75">
      <c r="A21" s="8" t="s">
        <v>118</v>
      </c>
      <c r="B21" s="29"/>
      <c r="C21" s="11"/>
      <c r="D21" s="29"/>
      <c r="E21" s="29"/>
      <c r="F21" s="19"/>
    </row>
    <row r="22" spans="1:6" s="8" customFormat="1" ht="13.5" thickBot="1">
      <c r="A22" s="8" t="s">
        <v>152</v>
      </c>
      <c r="B22" s="30">
        <f>SUM(B14:B20)</f>
        <v>83176989</v>
      </c>
      <c r="C22" s="30">
        <f>SUM(C14:C20)</f>
        <v>80339088</v>
      </c>
      <c r="D22" s="30">
        <f>SUM(D14:D20)</f>
        <v>74699668</v>
      </c>
      <c r="E22" s="30">
        <f>SUM(E14:E20)</f>
        <v>-176098942</v>
      </c>
      <c r="F22" s="30">
        <f>SUM(F14:F20)</f>
        <v>62116803</v>
      </c>
    </row>
    <row r="23" spans="2:6" s="8" customFormat="1" ht="13.5" thickTop="1">
      <c r="B23" s="27">
        <f>B22-Consol_BS!B36</f>
        <v>0</v>
      </c>
      <c r="C23" s="14"/>
      <c r="D23" s="27"/>
      <c r="E23" s="27"/>
      <c r="F23" s="121">
        <f>F22-Consol_BS!B42</f>
        <v>0</v>
      </c>
    </row>
    <row r="24" s="8" customFormat="1" ht="12.75"/>
    <row r="25" s="8" customFormat="1" ht="12.75">
      <c r="A25" s="10"/>
    </row>
    <row r="26" s="8" customFormat="1" ht="12.75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50" spans="1:2" ht="12.75">
      <c r="A50" s="92" t="s">
        <v>70</v>
      </c>
      <c r="B50" s="68"/>
    </row>
    <row r="51" spans="1:2" ht="12.75">
      <c r="A51" s="68"/>
      <c r="B51" s="68"/>
    </row>
    <row r="52" spans="1:2" ht="12.75">
      <c r="A52" s="68" t="s">
        <v>163</v>
      </c>
      <c r="B52" s="68"/>
    </row>
    <row r="53" spans="1:2" ht="12.75">
      <c r="A53" s="68" t="s">
        <v>125</v>
      </c>
      <c r="B53" s="68"/>
    </row>
    <row r="55" ht="12.75">
      <c r="A55" s="68" t="s">
        <v>172</v>
      </c>
    </row>
    <row r="56" ht="12.75">
      <c r="A56" s="68" t="s">
        <v>173</v>
      </c>
    </row>
  </sheetData>
  <printOptions horizontalCentered="1"/>
  <pageMargins left="0.51" right="0.36" top="0.82" bottom="0.66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3">
      <selection activeCell="A56" sqref="A56"/>
    </sheetView>
  </sheetViews>
  <sheetFormatPr defaultColWidth="9.140625" defaultRowHeight="12.75"/>
  <cols>
    <col min="1" max="1" width="56.00390625" style="2" customWidth="1"/>
    <col min="2" max="2" width="19.421875" style="3" customWidth="1"/>
    <col min="3" max="3" width="1.7109375" style="3" customWidth="1"/>
    <col min="4" max="16384" width="9.140625" style="2" customWidth="1"/>
  </cols>
  <sheetData>
    <row r="1" ht="12.75">
      <c r="A1" s="1" t="str">
        <f>Summary!A1</f>
        <v>MITHRIL BERHAD</v>
      </c>
    </row>
    <row r="2" ht="12.75">
      <c r="A2" s="37" t="s">
        <v>1</v>
      </c>
    </row>
    <row r="4" ht="12.75">
      <c r="A4" s="1" t="s">
        <v>119</v>
      </c>
    </row>
    <row r="5" ht="12.75">
      <c r="A5" s="1" t="str">
        <f>Consol_CF!A5</f>
        <v>FOR THE CUMULATIVE QUARTER ENDED 30TH SEPTEMBER 2004</v>
      </c>
    </row>
    <row r="8" spans="2:3" ht="12.75">
      <c r="B8" s="122">
        <v>38231</v>
      </c>
      <c r="C8" s="4"/>
    </row>
    <row r="9" ht="12.75">
      <c r="B9" s="3" t="s">
        <v>154</v>
      </c>
    </row>
    <row r="10" ht="12.75">
      <c r="B10" s="3" t="s">
        <v>120</v>
      </c>
    </row>
    <row r="11" ht="15">
      <c r="B11" s="116" t="s">
        <v>35</v>
      </c>
    </row>
    <row r="13" spans="1:2" ht="12.75">
      <c r="A13" s="2" t="s">
        <v>121</v>
      </c>
      <c r="B13" s="3">
        <v>0</v>
      </c>
    </row>
    <row r="14" spans="2:3" s="8" customFormat="1" ht="12.75">
      <c r="B14" s="7"/>
      <c r="C14" s="7"/>
    </row>
    <row r="15" spans="1:3" s="8" customFormat="1" ht="12.75">
      <c r="A15" s="8" t="s">
        <v>122</v>
      </c>
      <c r="B15" s="7">
        <v>0</v>
      </c>
      <c r="C15" s="7"/>
    </row>
    <row r="16" spans="2:3" s="8" customFormat="1" ht="12.75">
      <c r="B16" s="5"/>
      <c r="C16" s="7"/>
    </row>
    <row r="17" spans="2:3" s="8" customFormat="1" ht="12.75">
      <c r="B17" s="7"/>
      <c r="C17" s="7"/>
    </row>
    <row r="18" spans="1:3" s="8" customFormat="1" ht="12.75">
      <c r="A18" s="8" t="s">
        <v>123</v>
      </c>
      <c r="B18" s="7">
        <f>SUM(B13:B15)</f>
        <v>0</v>
      </c>
      <c r="C18" s="7"/>
    </row>
    <row r="19" spans="2:3" s="8" customFormat="1" ht="12.75">
      <c r="B19" s="7"/>
      <c r="C19" s="7"/>
    </row>
    <row r="20" spans="1:3" s="8" customFormat="1" ht="12.75">
      <c r="A20" s="8" t="s">
        <v>155</v>
      </c>
      <c r="B20" s="7">
        <f>Consol_EQ!E22</f>
        <v>-176098942</v>
      </c>
      <c r="C20" s="7"/>
    </row>
    <row r="21" spans="2:3" s="8" customFormat="1" ht="12.75">
      <c r="B21" s="7"/>
      <c r="C21" s="7"/>
    </row>
    <row r="22" spans="1:3" s="8" customFormat="1" ht="13.5" thickBot="1">
      <c r="A22" s="8" t="s">
        <v>124</v>
      </c>
      <c r="B22" s="9">
        <f>SUM(B18:B20)</f>
        <v>-176098942</v>
      </c>
      <c r="C22" s="7"/>
    </row>
    <row r="23" spans="2:3" s="8" customFormat="1" ht="13.5" thickTop="1">
      <c r="B23" s="7"/>
      <c r="C23" s="7"/>
    </row>
    <row r="24" spans="2:3" s="8" customFormat="1" ht="12.75">
      <c r="B24" s="7">
        <f>B22-Consol_EQ!E22</f>
        <v>0</v>
      </c>
      <c r="C24" s="7"/>
    </row>
    <row r="25" spans="1:3" s="8" customFormat="1" ht="12.75">
      <c r="A25" s="10"/>
      <c r="B25" s="7"/>
      <c r="C25" s="7"/>
    </row>
    <row r="26" spans="2:3" s="8" customFormat="1" ht="12.75">
      <c r="B26" s="7"/>
      <c r="C26" s="7"/>
    </row>
    <row r="27" spans="2:3" s="8" customFormat="1" ht="12.75">
      <c r="B27" s="7"/>
      <c r="C27" s="7"/>
    </row>
    <row r="28" spans="2:3" s="8" customFormat="1" ht="12.75">
      <c r="B28" s="7"/>
      <c r="C28" s="7"/>
    </row>
    <row r="29" spans="2:3" s="8" customFormat="1" ht="12.75">
      <c r="B29" s="7"/>
      <c r="C29" s="7"/>
    </row>
    <row r="30" spans="2:3" s="8" customFormat="1" ht="12.75">
      <c r="B30" s="7"/>
      <c r="C30" s="7"/>
    </row>
    <row r="31" spans="1:3" s="8" customFormat="1" ht="12.75">
      <c r="A31" s="10"/>
      <c r="B31" s="7"/>
      <c r="C31" s="7"/>
    </row>
    <row r="32" spans="2:3" s="8" customFormat="1" ht="12.75">
      <c r="B32" s="7"/>
      <c r="C32" s="7"/>
    </row>
    <row r="33" spans="1:3" s="8" customFormat="1" ht="12.75">
      <c r="A33" s="10"/>
      <c r="B33" s="7"/>
      <c r="C33" s="7"/>
    </row>
    <row r="34" spans="2:3" s="8" customFormat="1" ht="12.75">
      <c r="B34" s="7"/>
      <c r="C34" s="7"/>
    </row>
    <row r="35" spans="2:3" s="8" customFormat="1" ht="12.75">
      <c r="B35" s="7"/>
      <c r="C35" s="7"/>
    </row>
    <row r="36" spans="2:3" s="8" customFormat="1" ht="12.75">
      <c r="B36" s="7"/>
      <c r="C36" s="7"/>
    </row>
    <row r="37" spans="2:3" s="8" customFormat="1" ht="12.75">
      <c r="B37" s="7"/>
      <c r="C37" s="7"/>
    </row>
    <row r="38" spans="2:3" s="8" customFormat="1" ht="12.75">
      <c r="B38" s="7"/>
      <c r="C38" s="7"/>
    </row>
    <row r="39" spans="2:3" s="8" customFormat="1" ht="12.75">
      <c r="B39" s="7"/>
      <c r="C39" s="7"/>
    </row>
    <row r="40" spans="2:3" s="8" customFormat="1" ht="12.75">
      <c r="B40" s="7"/>
      <c r="C40" s="7"/>
    </row>
    <row r="41" spans="2:3" s="8" customFormat="1" ht="12.75">
      <c r="B41" s="7"/>
      <c r="C41" s="7"/>
    </row>
    <row r="42" spans="2:3" s="8" customFormat="1" ht="12.75">
      <c r="B42" s="7"/>
      <c r="C42" s="7"/>
    </row>
    <row r="53" ht="12.75">
      <c r="A53" s="92" t="s">
        <v>70</v>
      </c>
    </row>
    <row r="54" ht="12.75">
      <c r="A54" s="68"/>
    </row>
    <row r="55" ht="12.75">
      <c r="A55" s="68" t="s">
        <v>164</v>
      </c>
    </row>
    <row r="56" ht="12.75">
      <c r="A56" s="68" t="s">
        <v>135</v>
      </c>
    </row>
  </sheetData>
  <printOptions/>
  <pageMargins left="0.79" right="0.63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mui_yang</cp:lastModifiedBy>
  <cp:lastPrinted>2004-12-22T07:50:24Z</cp:lastPrinted>
  <dcterms:created xsi:type="dcterms:W3CDTF">2004-08-07T08:47:17Z</dcterms:created>
  <dcterms:modified xsi:type="dcterms:W3CDTF">2004-12-22T07:50:37Z</dcterms:modified>
  <cp:category/>
  <cp:version/>
  <cp:contentType/>
  <cp:contentStatus/>
</cp:coreProperties>
</file>